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-Malinska-3\Documents\STATISTIKA\"/>
    </mc:Choice>
  </mc:AlternateContent>
  <xr:revisionPtr revIDLastSave="0" documentId="8_{058E9C8F-C12A-442F-AC8E-D2F8C1861D60}" xr6:coauthVersionLast="47" xr6:coauthVersionMax="47" xr10:uidLastSave="{00000000-0000-0000-0000-000000000000}"/>
  <bookViews>
    <workbookView xWindow="-120" yWindow="-120" windowWidth="25440" windowHeight="15270" tabRatio="701" xr2:uid="{00000000-000D-0000-FFFF-FFFF00000000}"/>
  </bookViews>
  <sheets>
    <sheet name=" " sheetId="2" r:id="rId1"/>
    <sheet name="Po kapacitetima" sheetId="3" r:id="rId2"/>
    <sheet name="Po zemljama" sheetId="5" r:id="rId3"/>
  </sheets>
  <externalReferences>
    <externalReference r:id="rId4"/>
  </externalReferences>
  <definedNames>
    <definedName name="rng_troskovi20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5" l="1"/>
  <c r="I81" i="5"/>
  <c r="H82" i="5"/>
  <c r="H81" i="5"/>
  <c r="F82" i="5"/>
  <c r="F81" i="5"/>
  <c r="E82" i="5"/>
  <c r="E81" i="5"/>
  <c r="C82" i="5"/>
  <c r="C81" i="5"/>
  <c r="B82" i="5"/>
  <c r="B81" i="5"/>
  <c r="D39" i="3"/>
  <c r="O82" i="5" l="1"/>
  <c r="E83" i="5"/>
  <c r="M82" i="5"/>
  <c r="D27" i="3"/>
  <c r="H15" i="3"/>
  <c r="E26" i="3"/>
  <c r="M12" i="3"/>
  <c r="P12" i="3"/>
  <c r="O12" i="3"/>
  <c r="N12" i="3"/>
  <c r="L26" i="3"/>
  <c r="I83" i="5" l="1"/>
  <c r="J81" i="5" s="1"/>
  <c r="N82" i="5"/>
  <c r="P82" i="5"/>
  <c r="C83" i="5"/>
  <c r="D82" i="5" s="1"/>
  <c r="B83" i="5"/>
  <c r="K83" i="5" s="1"/>
  <c r="H83" i="5"/>
  <c r="O83" i="5" s="1"/>
  <c r="P81" i="5"/>
  <c r="F83" i="5"/>
  <c r="N81" i="5"/>
  <c r="K82" i="5"/>
  <c r="O81" i="5"/>
  <c r="L82" i="5"/>
  <c r="K81" i="5"/>
  <c r="L81" i="5"/>
  <c r="M81" i="5"/>
  <c r="I12" i="3"/>
  <c r="I14" i="3"/>
  <c r="E14" i="3"/>
  <c r="E12" i="3"/>
  <c r="E18" i="3"/>
  <c r="E20" i="3"/>
  <c r="I20" i="3"/>
  <c r="I18" i="3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15" i="5"/>
  <c r="O24" i="3"/>
  <c r="N24" i="3"/>
  <c r="M24" i="3"/>
  <c r="L15" i="3"/>
  <c r="L14" i="3"/>
  <c r="L13" i="3"/>
  <c r="E37" i="3"/>
  <c r="E25" i="3"/>
  <c r="G27" i="3"/>
  <c r="J82" i="5" l="1"/>
  <c r="J83" i="5" s="1"/>
  <c r="D81" i="5"/>
  <c r="D83" i="5" s="1"/>
  <c r="N83" i="5"/>
  <c r="M83" i="5"/>
  <c r="P83" i="5"/>
  <c r="G82" i="5"/>
  <c r="G81" i="5"/>
  <c r="L83" i="5"/>
  <c r="H39" i="3"/>
  <c r="K6" i="5"/>
  <c r="L6" i="5"/>
  <c r="M6" i="5"/>
  <c r="N6" i="5"/>
  <c r="O6" i="5"/>
  <c r="P6" i="5"/>
  <c r="Q6" i="5"/>
  <c r="M7" i="5"/>
  <c r="N7" i="5"/>
  <c r="Q7" i="5"/>
  <c r="G83" i="5" l="1"/>
  <c r="E38" i="3"/>
  <c r="J6" i="5" l="1"/>
  <c r="J7" i="5"/>
  <c r="I25" i="3"/>
  <c r="G6" i="5" l="1"/>
  <c r="G7" i="5"/>
  <c r="E6" i="3"/>
  <c r="Q14" i="5" l="1"/>
  <c r="Q13" i="5"/>
  <c r="Q12" i="5"/>
  <c r="Q11" i="5"/>
  <c r="Q10" i="5"/>
  <c r="Q9" i="5"/>
  <c r="Q8" i="5"/>
  <c r="Q5" i="5"/>
  <c r="D6" i="5" l="1"/>
  <c r="D7" i="5"/>
  <c r="R6" i="5" s="1"/>
  <c r="D19" i="5"/>
  <c r="D11" i="5" l="1"/>
  <c r="D14" i="5"/>
  <c r="D8" i="5"/>
  <c r="R7" i="5" s="1"/>
  <c r="M80" i="5"/>
  <c r="J79" i="5"/>
  <c r="J80" i="5"/>
  <c r="D79" i="5"/>
  <c r="D80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D78" i="5"/>
  <c r="D9" i="5"/>
  <c r="D10" i="5"/>
  <c r="D12" i="5"/>
  <c r="D13" i="5"/>
  <c r="D15" i="5"/>
  <c r="D16" i="5"/>
  <c r="D17" i="5"/>
  <c r="D18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7" i="5"/>
  <c r="D76" i="5"/>
  <c r="D75" i="5"/>
  <c r="G21" i="3" l="1"/>
  <c r="E19" i="3"/>
  <c r="G39" i="5" l="1"/>
  <c r="G8" i="5"/>
  <c r="G38" i="5"/>
  <c r="G73" i="5"/>
  <c r="G41" i="5"/>
  <c r="G11" i="5"/>
  <c r="G75" i="5"/>
  <c r="G32" i="5"/>
  <c r="G15" i="5"/>
  <c r="G31" i="5"/>
  <c r="G69" i="5"/>
  <c r="G37" i="5"/>
  <c r="G67" i="5"/>
  <c r="G78" i="5"/>
  <c r="G34" i="5"/>
  <c r="G76" i="5"/>
  <c r="G14" i="5"/>
  <c r="G71" i="5"/>
  <c r="G74" i="5"/>
  <c r="G57" i="5"/>
  <c r="G25" i="5"/>
  <c r="G43" i="5"/>
  <c r="G58" i="5"/>
  <c r="G22" i="5"/>
  <c r="G64" i="5"/>
  <c r="G63" i="5"/>
  <c r="G66" i="5"/>
  <c r="G53" i="5"/>
  <c r="G21" i="5"/>
  <c r="G35" i="5"/>
  <c r="G54" i="5"/>
  <c r="G17" i="5"/>
  <c r="G48" i="5"/>
  <c r="G60" i="5"/>
  <c r="G44" i="5"/>
  <c r="G28" i="5"/>
  <c r="G9" i="5"/>
  <c r="G23" i="5"/>
  <c r="G49" i="5"/>
  <c r="G59" i="5"/>
  <c r="G27" i="5"/>
  <c r="G70" i="5"/>
  <c r="G50" i="5"/>
  <c r="G30" i="5"/>
  <c r="G12" i="5"/>
  <c r="G72" i="5"/>
  <c r="G56" i="5"/>
  <c r="G40" i="5"/>
  <c r="G24" i="5"/>
  <c r="G80" i="5"/>
  <c r="G79" i="5"/>
  <c r="G19" i="5"/>
  <c r="G55" i="5"/>
  <c r="G46" i="5"/>
  <c r="G65" i="5"/>
  <c r="G33" i="5"/>
  <c r="G16" i="5"/>
  <c r="G47" i="5"/>
  <c r="G13" i="5"/>
  <c r="G77" i="5"/>
  <c r="G61" i="5"/>
  <c r="G45" i="5"/>
  <c r="G29" i="5"/>
  <c r="G10" i="5"/>
  <c r="G51" i="5"/>
  <c r="G18" i="5"/>
  <c r="G62" i="5"/>
  <c r="G42" i="5"/>
  <c r="G26" i="5"/>
  <c r="G68" i="5"/>
  <c r="G52" i="5"/>
  <c r="G36" i="5"/>
  <c r="G20" i="5"/>
  <c r="N8" i="5"/>
  <c r="N9" i="5"/>
  <c r="N10" i="5"/>
  <c r="N11" i="5"/>
  <c r="N12" i="5"/>
  <c r="N13" i="5"/>
  <c r="N14" i="5"/>
  <c r="N15" i="5"/>
  <c r="M8" i="5"/>
  <c r="M9" i="5"/>
  <c r="M10" i="5"/>
  <c r="M11" i="5"/>
  <c r="M12" i="5"/>
  <c r="M13" i="5"/>
  <c r="M14" i="5"/>
  <c r="R5" i="5"/>
  <c r="R8" i="5"/>
  <c r="R9" i="5"/>
  <c r="R10" i="5"/>
  <c r="R11" i="5"/>
  <c r="R12" i="5"/>
  <c r="R13" i="5"/>
  <c r="R14" i="5"/>
  <c r="I36" i="3" l="1"/>
  <c r="I38" i="3"/>
  <c r="I37" i="3"/>
  <c r="I40" i="3" l="1"/>
  <c r="I39" i="3"/>
  <c r="E36" i="3"/>
  <c r="E40" i="3" s="1"/>
  <c r="H40" i="3" l="1"/>
  <c r="G40" i="3"/>
  <c r="D40" i="3"/>
  <c r="C40" i="3"/>
  <c r="G39" i="3"/>
  <c r="C39" i="3"/>
  <c r="G41" i="3"/>
  <c r="H32" i="3"/>
  <c r="H44" i="3" s="1"/>
  <c r="G32" i="3"/>
  <c r="G44" i="3" s="1"/>
  <c r="C32" i="3"/>
  <c r="C44" i="3" s="1"/>
  <c r="H31" i="3"/>
  <c r="H43" i="3" s="1"/>
  <c r="G31" i="3"/>
  <c r="G43" i="3" s="1"/>
  <c r="D31" i="3"/>
  <c r="D43" i="3" s="1"/>
  <c r="C31" i="3"/>
  <c r="C43" i="3" s="1"/>
  <c r="H30" i="3"/>
  <c r="H42" i="3" s="1"/>
  <c r="G30" i="3"/>
  <c r="D30" i="3"/>
  <c r="D42" i="3" s="1"/>
  <c r="C30" i="3"/>
  <c r="C42" i="3" s="1"/>
  <c r="H28" i="3"/>
  <c r="G28" i="3"/>
  <c r="D28" i="3"/>
  <c r="C28" i="3"/>
  <c r="H27" i="3"/>
  <c r="C27" i="3"/>
  <c r="I26" i="3"/>
  <c r="N25" i="3"/>
  <c r="P14" i="3"/>
  <c r="I24" i="3"/>
  <c r="E24" i="3"/>
  <c r="H22" i="3"/>
  <c r="G22" i="3"/>
  <c r="D22" i="3"/>
  <c r="C22" i="3"/>
  <c r="H21" i="3"/>
  <c r="D21" i="3"/>
  <c r="C21" i="3"/>
  <c r="O26" i="3"/>
  <c r="O15" i="3"/>
  <c r="I19" i="3"/>
  <c r="N26" i="3" s="1"/>
  <c r="O14" i="3"/>
  <c r="M26" i="3"/>
  <c r="H16" i="3"/>
  <c r="G16" i="3"/>
  <c r="C16" i="3"/>
  <c r="G15" i="3"/>
  <c r="D15" i="3"/>
  <c r="C15" i="3"/>
  <c r="O27" i="3"/>
  <c r="I13" i="3"/>
  <c r="N27" i="3" s="1"/>
  <c r="E13" i="3"/>
  <c r="N14" i="3" s="1"/>
  <c r="N13" i="3"/>
  <c r="H10" i="3"/>
  <c r="G10" i="3"/>
  <c r="D10" i="3"/>
  <c r="C10" i="3"/>
  <c r="H9" i="3"/>
  <c r="G9" i="3"/>
  <c r="D9" i="3"/>
  <c r="C9" i="3"/>
  <c r="I8" i="3"/>
  <c r="E8" i="3"/>
  <c r="I7" i="3"/>
  <c r="N28" i="3" s="1"/>
  <c r="E7" i="3"/>
  <c r="M14" i="3" s="1"/>
  <c r="I6" i="3"/>
  <c r="I30" i="3" l="1"/>
  <c r="G35" i="3" s="1"/>
  <c r="M28" i="3"/>
  <c r="O28" i="3"/>
  <c r="M15" i="3"/>
  <c r="P15" i="3"/>
  <c r="N15" i="3"/>
  <c r="E42" i="3"/>
  <c r="I28" i="3"/>
  <c r="I27" i="3"/>
  <c r="O25" i="3"/>
  <c r="G29" i="3"/>
  <c r="M25" i="3"/>
  <c r="C29" i="3"/>
  <c r="P13" i="3"/>
  <c r="D23" i="3"/>
  <c r="O13" i="3"/>
  <c r="G17" i="3"/>
  <c r="M27" i="3"/>
  <c r="D11" i="3"/>
  <c r="M13" i="3"/>
  <c r="E16" i="3"/>
  <c r="G34" i="3"/>
  <c r="I9" i="3"/>
  <c r="G33" i="3"/>
  <c r="E21" i="3"/>
  <c r="I31" i="3"/>
  <c r="I21" i="3"/>
  <c r="H29" i="3"/>
  <c r="E9" i="3"/>
  <c r="I32" i="3"/>
  <c r="E31" i="3"/>
  <c r="H17" i="3"/>
  <c r="C34" i="3"/>
  <c r="H41" i="3"/>
  <c r="I41" i="3" s="1"/>
  <c r="H34" i="3"/>
  <c r="H45" i="3"/>
  <c r="H46" i="3"/>
  <c r="C46" i="3"/>
  <c r="C45" i="3"/>
  <c r="E43" i="3"/>
  <c r="F37" i="3" s="1"/>
  <c r="D45" i="3"/>
  <c r="I43" i="3"/>
  <c r="J13" i="3" s="1"/>
  <c r="I44" i="3"/>
  <c r="E32" i="3"/>
  <c r="C41" i="3"/>
  <c r="I10" i="3"/>
  <c r="G11" i="3"/>
  <c r="I15" i="3"/>
  <c r="D17" i="3"/>
  <c r="I22" i="3"/>
  <c r="G23" i="3"/>
  <c r="D29" i="3"/>
  <c r="D41" i="3"/>
  <c r="C17" i="3"/>
  <c r="E28" i="3"/>
  <c r="E30" i="3"/>
  <c r="D35" i="3" s="1"/>
  <c r="C11" i="3"/>
  <c r="H11" i="3"/>
  <c r="E15" i="3"/>
  <c r="E22" i="3"/>
  <c r="C23" i="3"/>
  <c r="H23" i="3"/>
  <c r="E27" i="3"/>
  <c r="C33" i="3"/>
  <c r="H33" i="3"/>
  <c r="E39" i="3"/>
  <c r="G42" i="3"/>
  <c r="E10" i="3"/>
  <c r="I16" i="3"/>
  <c r="D33" i="3"/>
  <c r="I29" i="3" l="1"/>
  <c r="J14" i="3"/>
  <c r="J8" i="3"/>
  <c r="E41" i="3"/>
  <c r="F6" i="3"/>
  <c r="E23" i="3"/>
  <c r="I17" i="3"/>
  <c r="E29" i="3"/>
  <c r="E11" i="3"/>
  <c r="J26" i="3"/>
  <c r="J38" i="3"/>
  <c r="F12" i="3"/>
  <c r="D47" i="3"/>
  <c r="F36" i="3"/>
  <c r="F18" i="3"/>
  <c r="F7" i="3"/>
  <c r="E17" i="3"/>
  <c r="F24" i="3"/>
  <c r="J7" i="3"/>
  <c r="C47" i="3"/>
  <c r="E34" i="3"/>
  <c r="E33" i="3"/>
  <c r="I23" i="3"/>
  <c r="H35" i="3"/>
  <c r="I35" i="3" s="1"/>
  <c r="F13" i="3"/>
  <c r="J19" i="3"/>
  <c r="J25" i="3"/>
  <c r="J37" i="3"/>
  <c r="F25" i="3"/>
  <c r="C35" i="3"/>
  <c r="E35" i="3" s="1"/>
  <c r="I33" i="3"/>
  <c r="I34" i="3"/>
  <c r="F19" i="3"/>
  <c r="J20" i="3"/>
  <c r="G46" i="3"/>
  <c r="G45" i="3"/>
  <c r="I42" i="3"/>
  <c r="G47" i="3" s="1"/>
  <c r="I11" i="3"/>
  <c r="E45" i="3"/>
  <c r="J31" i="3" l="1"/>
  <c r="F31" i="3"/>
  <c r="F43" i="3" s="1"/>
  <c r="E47" i="3"/>
  <c r="F42" i="3"/>
  <c r="J43" i="3"/>
  <c r="F30" i="3"/>
  <c r="J32" i="3"/>
  <c r="J44" i="3" s="1"/>
  <c r="I45" i="3"/>
  <c r="I46" i="3"/>
  <c r="J6" i="3"/>
  <c r="M37" i="3" s="1"/>
  <c r="J18" i="3"/>
  <c r="M39" i="3" s="1"/>
  <c r="J12" i="3"/>
  <c r="M38" i="3" s="1"/>
  <c r="J24" i="3"/>
  <c r="M40" i="3" s="1"/>
  <c r="J36" i="3"/>
  <c r="M41" i="3" s="1"/>
  <c r="H47" i="3"/>
  <c r="I47" i="3" s="1"/>
  <c r="J42" i="3" l="1"/>
  <c r="J30" i="3"/>
  <c r="D32" i="3" l="1"/>
  <c r="D44" i="3" s="1"/>
  <c r="D16" i="3"/>
  <c r="D34" i="3" l="1"/>
  <c r="D46" i="3"/>
  <c r="E44" i="3"/>
  <c r="E46" i="3" l="1"/>
  <c r="F20" i="3"/>
  <c r="F14" i="3"/>
  <c r="F26" i="3"/>
  <c r="F8" i="3"/>
  <c r="F38" i="3"/>
  <c r="F32" i="3" l="1"/>
  <c r="F44" i="3" s="1"/>
</calcChain>
</file>

<file path=xl/sharedStrings.xml><?xml version="1.0" encoding="utf-8"?>
<sst xmlns="http://schemas.openxmlformats.org/spreadsheetml/2006/main" count="174" uniqueCount="109">
  <si>
    <t>Izvještaj sastavila: Eva Kraljić</t>
  </si>
  <si>
    <t>VRSTA SMJEŠTAJA</t>
  </si>
  <si>
    <t>DOLASCI</t>
  </si>
  <si>
    <t>NOĆENJA</t>
  </si>
  <si>
    <t>DOMAĆI</t>
  </si>
  <si>
    <t>STRANI</t>
  </si>
  <si>
    <t>UKUPNO</t>
  </si>
  <si>
    <t>%</t>
  </si>
  <si>
    <t>HOTELI</t>
  </si>
  <si>
    <t>2019.</t>
  </si>
  <si>
    <t>OBJEKTI U DOMAĆINSTVU</t>
  </si>
  <si>
    <t>OSTALI UGOSTITELJSKI OBJEKTI ZA SMJEŠTAJ</t>
  </si>
  <si>
    <t>KAMPOVI</t>
  </si>
  <si>
    <t>KOMERCIJALNI UKUPNO</t>
  </si>
  <si>
    <t>NEKOMERCIJALNI SMJEŠTAJ</t>
  </si>
  <si>
    <t>dolasci</t>
  </si>
  <si>
    <t>noćenja</t>
  </si>
  <si>
    <t xml:space="preserve"> % noćenja</t>
  </si>
  <si>
    <t>Sveukupno</t>
  </si>
  <si>
    <t xml:space="preserve">SVEUKUPNO </t>
  </si>
  <si>
    <t>KOMERCIJALNI PROMET</t>
  </si>
  <si>
    <t>SVEUKUPNI PROMET</t>
  </si>
  <si>
    <t>NEKOMERCIALNI SMJEŠTAJ</t>
  </si>
  <si>
    <t>2022.</t>
  </si>
  <si>
    <t>DRŽAVA</t>
  </si>
  <si>
    <t>INDEKS 22/19</t>
  </si>
  <si>
    <t>2023.</t>
  </si>
  <si>
    <t>INDEKS 23/19</t>
  </si>
  <si>
    <t>INDEKS 23/22</t>
  </si>
  <si>
    <t>Ukupno strani</t>
  </si>
  <si>
    <t>Ukupno domaći</t>
  </si>
  <si>
    <t>Njemačka</t>
  </si>
  <si>
    <t>Austrija</t>
  </si>
  <si>
    <t>Mađarska</t>
  </si>
  <si>
    <t>Italija</t>
  </si>
  <si>
    <t>Slovenija</t>
  </si>
  <si>
    <t>Hrvatska</t>
  </si>
  <si>
    <t>Slovačka</t>
  </si>
  <si>
    <t>Češka</t>
  </si>
  <si>
    <t>Poljska</t>
  </si>
  <si>
    <t>Ukrajina</t>
  </si>
  <si>
    <t>Nizozemska</t>
  </si>
  <si>
    <t>Švicarska</t>
  </si>
  <si>
    <t>Srbija</t>
  </si>
  <si>
    <t>Belgija</t>
  </si>
  <si>
    <t>Bosna i Hercegovina</t>
  </si>
  <si>
    <t>Rumunjska</t>
  </si>
  <si>
    <t>Švedska</t>
  </si>
  <si>
    <t>Francuska</t>
  </si>
  <si>
    <t>Danska</t>
  </si>
  <si>
    <t>Letonija</t>
  </si>
  <si>
    <t>Ujedinjena Kraljevina</t>
  </si>
  <si>
    <t>SAD</t>
  </si>
  <si>
    <t>Ostale azijske zemlje</t>
  </si>
  <si>
    <t>Makedonija</t>
  </si>
  <si>
    <t>Litva</t>
  </si>
  <si>
    <t>Rusija</t>
  </si>
  <si>
    <t>Turska</t>
  </si>
  <si>
    <t>Bjelorusija</t>
  </si>
  <si>
    <t>Australija</t>
  </si>
  <si>
    <t>Albanija</t>
  </si>
  <si>
    <t>Kanada</t>
  </si>
  <si>
    <t>Estonija</t>
  </si>
  <si>
    <t>Španjolska</t>
  </si>
  <si>
    <t>Indija</t>
  </si>
  <si>
    <t>Norveška</t>
  </si>
  <si>
    <t>Bugarska</t>
  </si>
  <si>
    <t>Ostale europske zemlje</t>
  </si>
  <si>
    <t>Finska</t>
  </si>
  <si>
    <t>Ostale afričke zemlje</t>
  </si>
  <si>
    <t>Luksemburg</t>
  </si>
  <si>
    <t>Portugal</t>
  </si>
  <si>
    <t>Brazil</t>
  </si>
  <si>
    <t>Ostale zemlje Južne i Srednje Amerike</t>
  </si>
  <si>
    <t>Kazahstan</t>
  </si>
  <si>
    <t>Kina</t>
  </si>
  <si>
    <t>Grčka</t>
  </si>
  <si>
    <t>Kosovo</t>
  </si>
  <si>
    <t>Izrael</t>
  </si>
  <si>
    <t>Irska</t>
  </si>
  <si>
    <t>Crna Gora</t>
  </si>
  <si>
    <t>Koreja, Republika</t>
  </si>
  <si>
    <t>Tajland</t>
  </si>
  <si>
    <t>Japan</t>
  </si>
  <si>
    <t>Čile</t>
  </si>
  <si>
    <t>Novi Zeland</t>
  </si>
  <si>
    <t>Lihtenštajn</t>
  </si>
  <si>
    <t>Ostale zemlje Sjeverne Amerike</t>
  </si>
  <si>
    <t>Island</t>
  </si>
  <si>
    <t>Tunis</t>
  </si>
  <si>
    <t>Južnoafrička Republika</t>
  </si>
  <si>
    <t>Hong Kong, Kina</t>
  </si>
  <si>
    <t>Indonezija</t>
  </si>
  <si>
    <t>Ujedinjeni Arapski Emirati</t>
  </si>
  <si>
    <t>Meksiko</t>
  </si>
  <si>
    <t>Argentina</t>
  </si>
  <si>
    <t>Cipar</t>
  </si>
  <si>
    <t>Malta</t>
  </si>
  <si>
    <t>Ostale zemlje Oceanije</t>
  </si>
  <si>
    <t>Maroko</t>
  </si>
  <si>
    <t>Jordan</t>
  </si>
  <si>
    <t>Katar</t>
  </si>
  <si>
    <t>Kuvajt</t>
  </si>
  <si>
    <t>Makao, Kina</t>
  </si>
  <si>
    <t>Oman</t>
  </si>
  <si>
    <t>Tajvan, Kina</t>
  </si>
  <si>
    <t>Službena statistika TZO Malinska-Dubašnica,                                                                                                                                                                               po kapacitetima i zemljama, prema podacima                                                                                                                                                                                                iz sustava eVisitor na dan 9.10.2023.                                                                                                                                                                                                                                                                                                                                                                        siječanj - listopad, 2023.</t>
  </si>
  <si>
    <t>IZVJEŠTAJ PO KAPACITETIMA I-X/2023</t>
  </si>
  <si>
    <t>TURISTIČKI PROMET PO ZEMLJAMA  I-X/2023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</si>
</sst>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n&quot;;\-#,##0\ &quot;kn&quot;"/>
    <numFmt numFmtId="42" formatCode="_-* #,##0\ &quot;kn&quot;_-;\-* #,##0\ &quot;kn&quot;_-;_-* &quot;-&quot;\ &quot;kn&quot;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0\ _k_n"/>
  </numFmts>
  <fonts count="58" x14ac:knownFonts="1"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11"/>
      <color theme="1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</font>
    <font>
      <sz val="1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4" fillId="0" borderId="0" applyFill="0" applyBorder="0">
      <alignment wrapText="1"/>
    </xf>
    <xf numFmtId="0" fontId="6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7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5" fontId="14" fillId="0" borderId="0" applyFont="0" applyFill="0" applyBorder="0" applyAlignment="0" applyProtection="0"/>
    <xf numFmtId="16" fontId="9" fillId="0" borderId="0" applyFont="0" applyFill="0" applyBorder="0" applyAlignment="0">
      <alignment horizontal="left"/>
    </xf>
    <xf numFmtId="0" fontId="8" fillId="5" borderId="0" applyNumberFormat="0" applyBorder="0" applyAlignment="0" applyProtection="0"/>
    <xf numFmtId="0" fontId="3" fillId="6" borderId="3" applyNumberFormat="0" applyAlignment="0" applyProtection="0"/>
    <xf numFmtId="0" fontId="14" fillId="3" borderId="4" applyNumberFormat="0" applyFont="0" applyFill="0" applyAlignment="0"/>
    <xf numFmtId="0" fontId="14" fillId="3" borderId="5" applyNumberFormat="0" applyFont="0" applyFill="0" applyAlignment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7" applyNumberFormat="0" applyAlignment="0" applyProtection="0"/>
    <xf numFmtId="0" fontId="22" fillId="11" borderId="8" applyNumberFormat="0" applyAlignment="0" applyProtection="0"/>
    <xf numFmtId="0" fontId="23" fillId="11" borderId="7" applyNumberFormat="0" applyAlignment="0" applyProtection="0"/>
    <xf numFmtId="0" fontId="24" fillId="0" borderId="9" applyNumberFormat="0" applyFill="0" applyAlignment="0" applyProtection="0"/>
    <xf numFmtId="0" fontId="25" fillId="12" borderId="10" applyNumberFormat="0" applyAlignment="0" applyProtection="0"/>
    <xf numFmtId="0" fontId="26" fillId="0" borderId="0" applyNumberFormat="0" applyFill="0" applyBorder="0" applyAlignment="0" applyProtection="0"/>
    <xf numFmtId="0" fontId="14" fillId="13" borderId="11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0" fillId="0" borderId="0"/>
  </cellStyleXfs>
  <cellXfs count="300">
    <xf numFmtId="0" fontId="0" fillId="0" borderId="0" xfId="0"/>
    <xf numFmtId="0" fontId="5" fillId="0" borderId="0" xfId="0" applyFont="1"/>
    <xf numFmtId="0" fontId="7" fillId="0" borderId="0" xfId="4"/>
    <xf numFmtId="0" fontId="13" fillId="0" borderId="0" xfId="0" applyFont="1"/>
    <xf numFmtId="0" fontId="35" fillId="0" borderId="34" xfId="0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4" fontId="0" fillId="0" borderId="31" xfId="0" applyNumberFormat="1" applyBorder="1"/>
    <xf numFmtId="166" fontId="0" fillId="0" borderId="29" xfId="0" applyNumberFormat="1" applyBorder="1"/>
    <xf numFmtId="166" fontId="0" fillId="0" borderId="30" xfId="0" applyNumberFormat="1" applyBorder="1"/>
    <xf numFmtId="166" fontId="0" fillId="0" borderId="35" xfId="0" applyNumberFormat="1" applyBorder="1"/>
    <xf numFmtId="0" fontId="35" fillId="0" borderId="37" xfId="0" applyFont="1" applyBorder="1" applyAlignment="1">
      <alignment horizontal="center"/>
    </xf>
    <xf numFmtId="4" fontId="0" fillId="0" borderId="29" xfId="0" applyNumberFormat="1" applyBorder="1"/>
    <xf numFmtId="4" fontId="0" fillId="0" borderId="30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4" fontId="0" fillId="0" borderId="35" xfId="0" applyNumberFormat="1" applyBorder="1"/>
    <xf numFmtId="0" fontId="35" fillId="0" borderId="41" xfId="0" applyFont="1" applyBorder="1" applyAlignment="1">
      <alignment horizont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4" fontId="33" fillId="0" borderId="44" xfId="0" applyNumberFormat="1" applyFont="1" applyBorder="1" applyAlignment="1">
      <alignment horizontal="center" wrapText="1"/>
    </xf>
    <xf numFmtId="0" fontId="33" fillId="0" borderId="44" xfId="0" applyFont="1" applyBorder="1" applyAlignment="1">
      <alignment horizontal="center"/>
    </xf>
    <xf numFmtId="3" fontId="41" fillId="0" borderId="30" xfId="0" applyNumberFormat="1" applyFont="1" applyBorder="1"/>
    <xf numFmtId="4" fontId="41" fillId="0" borderId="31" xfId="0" applyNumberFormat="1" applyFont="1" applyBorder="1"/>
    <xf numFmtId="4" fontId="41" fillId="0" borderId="29" xfId="0" applyNumberFormat="1" applyFont="1" applyBorder="1"/>
    <xf numFmtId="4" fontId="41" fillId="0" borderId="30" xfId="0" applyNumberFormat="1" applyFont="1" applyBorder="1"/>
    <xf numFmtId="4" fontId="41" fillId="0" borderId="35" xfId="0" applyNumberFormat="1" applyFont="1" applyBorder="1"/>
    <xf numFmtId="4" fontId="41" fillId="0" borderId="44" xfId="0" applyNumberFormat="1" applyFont="1" applyBorder="1"/>
    <xf numFmtId="0" fontId="33" fillId="37" borderId="28" xfId="0" applyFont="1" applyFill="1" applyBorder="1" applyAlignment="1">
      <alignment horizontal="center"/>
    </xf>
    <xf numFmtId="3" fontId="33" fillId="37" borderId="25" xfId="0" applyNumberFormat="1" applyFont="1" applyFill="1" applyBorder="1"/>
    <xf numFmtId="4" fontId="33" fillId="37" borderId="26" xfId="0" applyNumberFormat="1" applyFont="1" applyFill="1" applyBorder="1"/>
    <xf numFmtId="0" fontId="33" fillId="37" borderId="47" xfId="0" applyFont="1" applyFill="1" applyBorder="1"/>
    <xf numFmtId="3" fontId="33" fillId="37" borderId="47" xfId="0" applyNumberFormat="1" applyFont="1" applyFill="1" applyBorder="1"/>
    <xf numFmtId="4" fontId="33" fillId="37" borderId="48" xfId="0" applyNumberFormat="1" applyFont="1" applyFill="1" applyBorder="1"/>
    <xf numFmtId="0" fontId="39" fillId="37" borderId="28" xfId="0" applyFont="1" applyFill="1" applyBorder="1" applyAlignment="1">
      <alignment horizontal="center"/>
    </xf>
    <xf numFmtId="0" fontId="35" fillId="36" borderId="34" xfId="0" applyFont="1" applyFill="1" applyBorder="1" applyAlignment="1">
      <alignment horizontal="center"/>
    </xf>
    <xf numFmtId="3" fontId="0" fillId="36" borderId="30" xfId="0" applyNumberFormat="1" applyFill="1" applyBorder="1"/>
    <xf numFmtId="4" fontId="0" fillId="36" borderId="31" xfId="0" applyNumberFormat="1" applyFill="1" applyBorder="1"/>
    <xf numFmtId="4" fontId="0" fillId="36" borderId="29" xfId="0" applyNumberFormat="1" applyFill="1" applyBorder="1"/>
    <xf numFmtId="4" fontId="0" fillId="36" borderId="30" xfId="0" applyNumberFormat="1" applyFill="1" applyBorder="1"/>
    <xf numFmtId="4" fontId="0" fillId="36" borderId="35" xfId="0" applyNumberFormat="1" applyFill="1" applyBorder="1"/>
    <xf numFmtId="0" fontId="35" fillId="36" borderId="41" xfId="0" applyFont="1" applyFill="1" applyBorder="1" applyAlignment="1">
      <alignment horizontal="center"/>
    </xf>
    <xf numFmtId="4" fontId="0" fillId="36" borderId="49" xfId="0" applyNumberFormat="1" applyFill="1" applyBorder="1"/>
    <xf numFmtId="4" fontId="0" fillId="36" borderId="43" xfId="0" applyNumberFormat="1" applyFill="1" applyBorder="1"/>
    <xf numFmtId="4" fontId="0" fillId="36" borderId="44" xfId="0" applyNumberFormat="1" applyFill="1" applyBorder="1"/>
    <xf numFmtId="4" fontId="0" fillId="36" borderId="42" xfId="0" applyNumberFormat="1" applyFill="1" applyBorder="1"/>
    <xf numFmtId="4" fontId="0" fillId="38" borderId="31" xfId="0" applyNumberFormat="1" applyFill="1" applyBorder="1"/>
    <xf numFmtId="166" fontId="0" fillId="38" borderId="29" xfId="0" applyNumberFormat="1" applyFill="1" applyBorder="1"/>
    <xf numFmtId="166" fontId="0" fillId="38" borderId="31" xfId="0" applyNumberFormat="1" applyFill="1" applyBorder="1"/>
    <xf numFmtId="4" fontId="0" fillId="0" borderId="49" xfId="0" applyNumberFormat="1" applyBorder="1"/>
    <xf numFmtId="4" fontId="0" fillId="0" borderId="55" xfId="0" applyNumberFormat="1" applyBorder="1"/>
    <xf numFmtId="3" fontId="41" fillId="37" borderId="30" xfId="0" applyNumberFormat="1" applyFont="1" applyFill="1" applyBorder="1"/>
    <xf numFmtId="4" fontId="41" fillId="37" borderId="31" xfId="0" applyNumberFormat="1" applyFont="1" applyFill="1" applyBorder="1"/>
    <xf numFmtId="4" fontId="41" fillId="37" borderId="29" xfId="0" applyNumberFormat="1" applyFont="1" applyFill="1" applyBorder="1"/>
    <xf numFmtId="4" fontId="41" fillId="37" borderId="30" xfId="0" applyNumberFormat="1" applyFont="1" applyFill="1" applyBorder="1"/>
    <xf numFmtId="4" fontId="41" fillId="37" borderId="35" xfId="0" applyNumberFormat="1" applyFont="1" applyFill="1" applyBorder="1"/>
    <xf numFmtId="0" fontId="39" fillId="36" borderId="45" xfId="0" applyFont="1" applyFill="1" applyBorder="1" applyAlignment="1">
      <alignment horizontal="center"/>
    </xf>
    <xf numFmtId="4" fontId="41" fillId="0" borderId="49" xfId="0" applyNumberFormat="1" applyFont="1" applyBorder="1"/>
    <xf numFmtId="4" fontId="41" fillId="0" borderId="43" xfId="0" applyNumberFormat="1" applyFont="1" applyBorder="1"/>
    <xf numFmtId="4" fontId="41" fillId="0" borderId="42" xfId="0" applyNumberFormat="1" applyFont="1" applyBorder="1"/>
    <xf numFmtId="4" fontId="41" fillId="37" borderId="49" xfId="0" applyNumberFormat="1" applyFont="1" applyFill="1" applyBorder="1"/>
    <xf numFmtId="4" fontId="41" fillId="37" borderId="43" xfId="0" applyNumberFormat="1" applyFont="1" applyFill="1" applyBorder="1"/>
    <xf numFmtId="4" fontId="41" fillId="37" borderId="44" xfId="0" applyNumberFormat="1" applyFont="1" applyFill="1" applyBorder="1"/>
    <xf numFmtId="4" fontId="41" fillId="37" borderId="42" xfId="0" applyNumberFormat="1" applyFont="1" applyFill="1" applyBorder="1"/>
    <xf numFmtId="3" fontId="33" fillId="36" borderId="47" xfId="0" applyNumberFormat="1" applyFont="1" applyFill="1" applyBorder="1"/>
    <xf numFmtId="4" fontId="33" fillId="36" borderId="48" xfId="0" applyNumberFormat="1" applyFont="1" applyFill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7" xfId="0" applyFont="1" applyBorder="1" applyAlignment="1">
      <alignment vertical="center"/>
    </xf>
    <xf numFmtId="4" fontId="33" fillId="37" borderId="28" xfId="0" applyNumberFormat="1" applyFont="1" applyFill="1" applyBorder="1"/>
    <xf numFmtId="4" fontId="0" fillId="0" borderId="34" xfId="0" applyNumberFormat="1" applyBorder="1"/>
    <xf numFmtId="4" fontId="0" fillId="0" borderId="41" xfId="0" applyNumberFormat="1" applyBorder="1"/>
    <xf numFmtId="4" fontId="33" fillId="37" borderId="45" xfId="0" applyNumberFormat="1" applyFont="1" applyFill="1" applyBorder="1"/>
    <xf numFmtId="4" fontId="0" fillId="0" borderId="37" xfId="0" applyNumberFormat="1" applyBorder="1"/>
    <xf numFmtId="4" fontId="41" fillId="37" borderId="34" xfId="0" applyNumberFormat="1" applyFont="1" applyFill="1" applyBorder="1"/>
    <xf numFmtId="3" fontId="33" fillId="36" borderId="46" xfId="0" applyNumberFormat="1" applyFont="1" applyFill="1" applyBorder="1"/>
    <xf numFmtId="3" fontId="0" fillId="36" borderId="35" xfId="0" applyNumberFormat="1" applyFill="1" applyBorder="1"/>
    <xf numFmtId="3" fontId="33" fillId="37" borderId="32" xfId="0" applyNumberFormat="1" applyFont="1" applyFill="1" applyBorder="1"/>
    <xf numFmtId="3" fontId="41" fillId="0" borderId="35" xfId="0" applyNumberFormat="1" applyFont="1" applyBorder="1"/>
    <xf numFmtId="3" fontId="41" fillId="37" borderId="35" xfId="0" applyNumberFormat="1" applyFont="1" applyFill="1" applyBorder="1"/>
    <xf numFmtId="3" fontId="33" fillId="37" borderId="46" xfId="0" applyNumberFormat="1" applyFont="1" applyFill="1" applyBorder="1"/>
    <xf numFmtId="3" fontId="0" fillId="0" borderId="35" xfId="0" applyNumberFormat="1" applyBorder="1"/>
    <xf numFmtId="3" fontId="33" fillId="37" borderId="56" xfId="0" applyNumberFormat="1" applyFont="1" applyFill="1" applyBorder="1"/>
    <xf numFmtId="3" fontId="0" fillId="0" borderId="29" xfId="0" applyNumberFormat="1" applyBorder="1"/>
    <xf numFmtId="3" fontId="33" fillId="37" borderId="24" xfId="0" applyNumberFormat="1" applyFont="1" applyFill="1" applyBorder="1"/>
    <xf numFmtId="3" fontId="41" fillId="37" borderId="29" xfId="0" applyNumberFormat="1" applyFont="1" applyFill="1" applyBorder="1"/>
    <xf numFmtId="3" fontId="41" fillId="0" borderId="29" xfId="0" applyNumberFormat="1" applyFont="1" applyBorder="1"/>
    <xf numFmtId="3" fontId="33" fillId="36" borderId="56" xfId="0" applyNumberFormat="1" applyFont="1" applyFill="1" applyBorder="1"/>
    <xf numFmtId="3" fontId="0" fillId="36" borderId="29" xfId="0" applyNumberFormat="1" applyFill="1" applyBorder="1"/>
    <xf numFmtId="0" fontId="3" fillId="0" borderId="0" xfId="0" applyFont="1"/>
    <xf numFmtId="4" fontId="5" fillId="0" borderId="0" xfId="0" applyNumberFormat="1" applyFont="1"/>
    <xf numFmtId="0" fontId="9" fillId="0" borderId="0" xfId="4" applyFont="1"/>
    <xf numFmtId="0" fontId="9" fillId="0" borderId="0" xfId="0" applyFont="1"/>
    <xf numFmtId="0" fontId="9" fillId="35" borderId="0" xfId="4" applyFont="1" applyFill="1"/>
    <xf numFmtId="0" fontId="9" fillId="35" borderId="0" xfId="0" applyFont="1" applyFill="1"/>
    <xf numFmtId="0" fontId="3" fillId="0" borderId="14" xfId="0" applyFont="1" applyBorder="1"/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20" xfId="0" applyFont="1" applyBorder="1" applyAlignment="1">
      <alignment vertical="center"/>
    </xf>
    <xf numFmtId="0" fontId="43" fillId="0" borderId="0" xfId="0" applyFont="1"/>
    <xf numFmtId="3" fontId="3" fillId="0" borderId="0" xfId="0" applyNumberFormat="1" applyFont="1"/>
    <xf numFmtId="3" fontId="5" fillId="0" borderId="0" xfId="0" applyNumberFormat="1" applyFont="1"/>
    <xf numFmtId="4" fontId="0" fillId="35" borderId="31" xfId="0" applyNumberFormat="1" applyFill="1" applyBorder="1"/>
    <xf numFmtId="166" fontId="0" fillId="35" borderId="29" xfId="0" applyNumberFormat="1" applyFill="1" applyBorder="1"/>
    <xf numFmtId="166" fontId="0" fillId="35" borderId="31" xfId="0" applyNumberFormat="1" applyFill="1" applyBorder="1"/>
    <xf numFmtId="166" fontId="44" fillId="36" borderId="29" xfId="0" applyNumberFormat="1" applyFont="1" applyFill="1" applyBorder="1"/>
    <xf numFmtId="166" fontId="44" fillId="36" borderId="31" xfId="0" applyNumberFormat="1" applyFont="1" applyFill="1" applyBorder="1"/>
    <xf numFmtId="166" fontId="44" fillId="36" borderId="35" xfId="0" applyNumberFormat="1" applyFont="1" applyFill="1" applyBorder="1"/>
    <xf numFmtId="0" fontId="0" fillId="0" borderId="14" xfId="0" applyBorder="1"/>
    <xf numFmtId="4" fontId="0" fillId="0" borderId="0" xfId="0" applyNumberFormat="1"/>
    <xf numFmtId="0" fontId="0" fillId="0" borderId="17" xfId="0" applyBorder="1"/>
    <xf numFmtId="0" fontId="0" fillId="0" borderId="19" xfId="0" applyBorder="1"/>
    <xf numFmtId="0" fontId="0" fillId="0" borderId="20" xfId="0" applyBorder="1"/>
    <xf numFmtId="4" fontId="0" fillId="0" borderId="19" xfId="0" applyNumberFormat="1" applyBorder="1"/>
    <xf numFmtId="0" fontId="0" fillId="35" borderId="0" xfId="0" applyFill="1"/>
    <xf numFmtId="0" fontId="0" fillId="0" borderId="15" xfId="0" applyBorder="1"/>
    <xf numFmtId="3" fontId="0" fillId="38" borderId="35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35" borderId="30" xfId="0" applyNumberFormat="1" applyFill="1" applyBorder="1"/>
    <xf numFmtId="3" fontId="0" fillId="38" borderId="29" xfId="0" applyNumberFormat="1" applyFill="1" applyBorder="1"/>
    <xf numFmtId="3" fontId="40" fillId="36" borderId="30" xfId="0" applyNumberFormat="1" applyFont="1" applyFill="1" applyBorder="1"/>
    <xf numFmtId="0" fontId="40" fillId="36" borderId="54" xfId="0" applyFont="1" applyFill="1" applyBorder="1"/>
    <xf numFmtId="0" fontId="40" fillId="36" borderId="62" xfId="0" applyFont="1" applyFill="1" applyBorder="1"/>
    <xf numFmtId="3" fontId="0" fillId="37" borderId="35" xfId="0" applyNumberFormat="1" applyFill="1" applyBorder="1"/>
    <xf numFmtId="3" fontId="0" fillId="37" borderId="30" xfId="0" applyNumberFormat="1" applyFill="1" applyBorder="1"/>
    <xf numFmtId="3" fontId="0" fillId="37" borderId="29" xfId="0" applyNumberFormat="1" applyFill="1" applyBorder="1"/>
    <xf numFmtId="4" fontId="0" fillId="37" borderId="31" xfId="0" applyNumberFormat="1" applyFill="1" applyBorder="1"/>
    <xf numFmtId="0" fontId="33" fillId="0" borderId="41" xfId="0" applyFont="1" applyBorder="1" applyAlignment="1">
      <alignment horizontal="center"/>
    </xf>
    <xf numFmtId="166" fontId="44" fillId="36" borderId="34" xfId="0" applyNumberFormat="1" applyFont="1" applyFill="1" applyBorder="1"/>
    <xf numFmtId="3" fontId="0" fillId="38" borderId="46" xfId="0" applyNumberFormat="1" applyFill="1" applyBorder="1"/>
    <xf numFmtId="3" fontId="0" fillId="38" borderId="47" xfId="0" applyNumberFormat="1" applyFill="1" applyBorder="1"/>
    <xf numFmtId="3" fontId="0" fillId="38" borderId="56" xfId="0" applyNumberFormat="1" applyFill="1" applyBorder="1"/>
    <xf numFmtId="4" fontId="0" fillId="38" borderId="48" xfId="0" applyNumberFormat="1" applyFill="1" applyBorder="1"/>
    <xf numFmtId="4" fontId="33" fillId="0" borderId="41" xfId="0" applyNumberFormat="1" applyFont="1" applyBorder="1" applyAlignment="1">
      <alignment horizontal="center" wrapText="1"/>
    </xf>
    <xf numFmtId="4" fontId="0" fillId="38" borderId="45" xfId="0" applyNumberFormat="1" applyFill="1" applyBorder="1"/>
    <xf numFmtId="4" fontId="0" fillId="38" borderId="34" xfId="0" applyNumberFormat="1" applyFill="1" applyBorder="1"/>
    <xf numFmtId="4" fontId="0" fillId="37" borderId="34" xfId="0" applyNumberFormat="1" applyFill="1" applyBorder="1"/>
    <xf numFmtId="4" fontId="0" fillId="35" borderId="34" xfId="0" applyNumberFormat="1" applyFill="1" applyBorder="1"/>
    <xf numFmtId="166" fontId="0" fillId="38" borderId="46" xfId="0" applyNumberFormat="1" applyFill="1" applyBorder="1"/>
    <xf numFmtId="166" fontId="0" fillId="38" borderId="56" xfId="0" applyNumberFormat="1" applyFill="1" applyBorder="1"/>
    <xf numFmtId="166" fontId="0" fillId="38" borderId="48" xfId="0" applyNumberFormat="1" applyFill="1" applyBorder="1"/>
    <xf numFmtId="0" fontId="47" fillId="0" borderId="0" xfId="0" applyFont="1" applyAlignment="1">
      <alignment horizontal="right"/>
    </xf>
    <xf numFmtId="3" fontId="46" fillId="35" borderId="30" xfId="0" applyNumberFormat="1" applyFont="1" applyFill="1" applyBorder="1"/>
    <xf numFmtId="0" fontId="45" fillId="35" borderId="0" xfId="0" applyFont="1" applyFill="1"/>
    <xf numFmtId="3" fontId="0" fillId="35" borderId="0" xfId="0" applyNumberFormat="1" applyFill="1"/>
    <xf numFmtId="0" fontId="0" fillId="0" borderId="39" xfId="0" applyBorder="1"/>
    <xf numFmtId="3" fontId="40" fillId="36" borderId="25" xfId="0" applyNumberFormat="1" applyFont="1" applyFill="1" applyBorder="1"/>
    <xf numFmtId="166" fontId="44" fillId="36" borderId="26" xfId="0" applyNumberFormat="1" applyFont="1" applyFill="1" applyBorder="1"/>
    <xf numFmtId="3" fontId="0" fillId="35" borderId="35" xfId="0" applyNumberFormat="1" applyFill="1" applyBorder="1"/>
    <xf numFmtId="0" fontId="0" fillId="0" borderId="35" xfId="0" applyBorder="1"/>
    <xf numFmtId="0" fontId="0" fillId="0" borderId="38" xfId="0" applyBorder="1"/>
    <xf numFmtId="3" fontId="40" fillId="36" borderId="32" xfId="0" applyNumberFormat="1" applyFont="1" applyFill="1" applyBorder="1"/>
    <xf numFmtId="4" fontId="0" fillId="35" borderId="37" xfId="0" applyNumberFormat="1" applyFill="1" applyBorder="1"/>
    <xf numFmtId="3" fontId="46" fillId="35" borderId="35" xfId="0" applyNumberFormat="1" applyFont="1" applyFill="1" applyBorder="1"/>
    <xf numFmtId="0" fontId="0" fillId="0" borderId="29" xfId="0" applyBorder="1"/>
    <xf numFmtId="0" fontId="0" fillId="0" borderId="55" xfId="0" applyBorder="1"/>
    <xf numFmtId="4" fontId="0" fillId="35" borderId="40" xfId="0" applyNumberFormat="1" applyFill="1" applyBorder="1"/>
    <xf numFmtId="3" fontId="40" fillId="36" borderId="24" xfId="0" applyNumberFormat="1" applyFont="1" applyFill="1" applyBorder="1"/>
    <xf numFmtId="3" fontId="40" fillId="36" borderId="29" xfId="0" applyNumberFormat="1" applyFont="1" applyFill="1" applyBorder="1"/>
    <xf numFmtId="4" fontId="0" fillId="37" borderId="45" xfId="0" applyNumberFormat="1" applyFill="1" applyBorder="1"/>
    <xf numFmtId="4" fontId="0" fillId="35" borderId="45" xfId="0" applyNumberFormat="1" applyFill="1" applyBorder="1"/>
    <xf numFmtId="166" fontId="44" fillId="36" borderId="32" xfId="0" applyNumberFormat="1" applyFont="1" applyFill="1" applyBorder="1"/>
    <xf numFmtId="166" fontId="44" fillId="36" borderId="24" xfId="0" applyNumberFormat="1" applyFont="1" applyFill="1" applyBorder="1"/>
    <xf numFmtId="166" fontId="44" fillId="36" borderId="28" xfId="0" applyNumberFormat="1" applyFont="1" applyFill="1" applyBorder="1"/>
    <xf numFmtId="3" fontId="0" fillId="0" borderId="39" xfId="0" applyNumberFormat="1" applyBorder="1"/>
    <xf numFmtId="3" fontId="48" fillId="0" borderId="30" xfId="0" applyNumberFormat="1" applyFont="1" applyBorder="1"/>
    <xf numFmtId="3" fontId="44" fillId="36" borderId="42" xfId="0" applyNumberFormat="1" applyFont="1" applyFill="1" applyBorder="1"/>
    <xf numFmtId="3" fontId="44" fillId="36" borderId="43" xfId="0" applyNumberFormat="1" applyFont="1" applyFill="1" applyBorder="1"/>
    <xf numFmtId="4" fontId="44" fillId="36" borderId="41" xfId="0" applyNumberFormat="1" applyFont="1" applyFill="1" applyBorder="1"/>
    <xf numFmtId="3" fontId="44" fillId="36" borderId="49" xfId="0" applyNumberFormat="1" applyFont="1" applyFill="1" applyBorder="1"/>
    <xf numFmtId="4" fontId="44" fillId="36" borderId="44" xfId="0" applyNumberFormat="1" applyFont="1" applyFill="1" applyBorder="1"/>
    <xf numFmtId="0" fontId="44" fillId="36" borderId="41" xfId="0" applyFont="1" applyFill="1" applyBorder="1"/>
    <xf numFmtId="0" fontId="44" fillId="36" borderId="49" xfId="0" applyFont="1" applyFill="1" applyBorder="1"/>
    <xf numFmtId="0" fontId="44" fillId="36" borderId="44" xfId="0" applyFont="1" applyFill="1" applyBorder="1"/>
    <xf numFmtId="0" fontId="44" fillId="36" borderId="42" xfId="0" applyFont="1" applyFill="1" applyBorder="1"/>
    <xf numFmtId="0" fontId="40" fillId="36" borderId="63" xfId="0" applyFont="1" applyFill="1" applyBorder="1"/>
    <xf numFmtId="4" fontId="44" fillId="36" borderId="28" xfId="0" applyNumberFormat="1" applyFont="1" applyFill="1" applyBorder="1"/>
    <xf numFmtId="4" fontId="44" fillId="36" borderId="26" xfId="0" applyNumberFormat="1" applyFont="1" applyFill="1" applyBorder="1"/>
    <xf numFmtId="4" fontId="49" fillId="36" borderId="28" xfId="0" applyNumberFormat="1" applyFont="1" applyFill="1" applyBorder="1"/>
    <xf numFmtId="3" fontId="44" fillId="36" borderId="35" xfId="0" applyNumberFormat="1" applyFont="1" applyFill="1" applyBorder="1"/>
    <xf numFmtId="3" fontId="44" fillId="36" borderId="30" xfId="0" applyNumberFormat="1" applyFont="1" applyFill="1" applyBorder="1"/>
    <xf numFmtId="4" fontId="44" fillId="36" borderId="34" xfId="0" applyNumberFormat="1" applyFont="1" applyFill="1" applyBorder="1"/>
    <xf numFmtId="4" fontId="44" fillId="36" borderId="31" xfId="0" applyNumberFormat="1" applyFont="1" applyFill="1" applyBorder="1"/>
    <xf numFmtId="4" fontId="49" fillId="36" borderId="34" xfId="0" applyNumberFormat="1" applyFont="1" applyFill="1" applyBorder="1"/>
    <xf numFmtId="0" fontId="0" fillId="0" borderId="64" xfId="0" applyBorder="1"/>
    <xf numFmtId="0" fontId="0" fillId="38" borderId="30" xfId="0" applyFill="1" applyBorder="1"/>
    <xf numFmtId="0" fontId="0" fillId="37" borderId="30" xfId="0" applyFill="1" applyBorder="1"/>
    <xf numFmtId="0" fontId="0" fillId="38" borderId="47" xfId="0" applyFill="1" applyBorder="1"/>
    <xf numFmtId="4" fontId="41" fillId="35" borderId="34" xfId="0" applyNumberFormat="1" applyFont="1" applyFill="1" applyBorder="1"/>
    <xf numFmtId="3" fontId="1" fillId="35" borderId="30" xfId="0" applyNumberFormat="1" applyFont="1" applyFill="1" applyBorder="1"/>
    <xf numFmtId="3" fontId="1" fillId="35" borderId="29" xfId="0" applyNumberFormat="1" applyFont="1" applyFill="1" applyBorder="1"/>
    <xf numFmtId="0" fontId="30" fillId="0" borderId="0" xfId="0" applyFont="1" applyAlignment="1">
      <alignment wrapText="1"/>
    </xf>
    <xf numFmtId="0" fontId="31" fillId="35" borderId="0" xfId="3" applyFont="1" applyFill="1" applyAlignment="1">
      <alignment wrapText="1"/>
    </xf>
    <xf numFmtId="0" fontId="31" fillId="35" borderId="0" xfId="3" applyFont="1" applyFill="1" applyAlignment="1">
      <alignment horizontal="center" vertical="center" wrapText="1"/>
    </xf>
    <xf numFmtId="0" fontId="31" fillId="35" borderId="0" xfId="3" applyFont="1" applyFill="1" applyAlignment="1">
      <alignment vertical="center"/>
    </xf>
    <xf numFmtId="0" fontId="13" fillId="0" borderId="0" xfId="0" applyFont="1" applyAlignment="1">
      <alignment vertical="center"/>
    </xf>
    <xf numFmtId="0" fontId="35" fillId="37" borderId="34" xfId="0" applyFont="1" applyFill="1" applyBorder="1" applyAlignment="1">
      <alignment horizontal="center"/>
    </xf>
    <xf numFmtId="0" fontId="35" fillId="37" borderId="41" xfId="0" applyFont="1" applyFill="1" applyBorder="1" applyAlignment="1">
      <alignment horizontal="center"/>
    </xf>
    <xf numFmtId="0" fontId="51" fillId="0" borderId="41" xfId="0" applyFont="1" applyBorder="1" applyAlignment="1">
      <alignment horizontal="center"/>
    </xf>
    <xf numFmtId="166" fontId="0" fillId="38" borderId="24" xfId="0" applyNumberFormat="1" applyFill="1" applyBorder="1"/>
    <xf numFmtId="166" fontId="0" fillId="38" borderId="26" xfId="0" applyNumberFormat="1" applyFill="1" applyBorder="1"/>
    <xf numFmtId="166" fontId="0" fillId="35" borderId="49" xfId="0" applyNumberFormat="1" applyFill="1" applyBorder="1"/>
    <xf numFmtId="3" fontId="45" fillId="35" borderId="0" xfId="0" applyNumberFormat="1" applyFont="1" applyFill="1" applyAlignment="1">
      <alignment horizontal="center" vertical="center" wrapText="1"/>
    </xf>
    <xf numFmtId="166" fontId="0" fillId="35" borderId="56" xfId="0" applyNumberFormat="1" applyFill="1" applyBorder="1"/>
    <xf numFmtId="166" fontId="0" fillId="37" borderId="56" xfId="0" applyNumberFormat="1" applyFill="1" applyBorder="1"/>
    <xf numFmtId="166" fontId="0" fillId="37" borderId="48" xfId="0" applyNumberFormat="1" applyFill="1" applyBorder="1"/>
    <xf numFmtId="166" fontId="0" fillId="37" borderId="29" xfId="0" applyNumberFormat="1" applyFill="1" applyBorder="1"/>
    <xf numFmtId="166" fontId="0" fillId="35" borderId="48" xfId="0" applyNumberFormat="1" applyFill="1" applyBorder="1"/>
    <xf numFmtId="166" fontId="0" fillId="35" borderId="46" xfId="0" applyNumberFormat="1" applyFill="1" applyBorder="1"/>
    <xf numFmtId="0" fontId="45" fillId="35" borderId="0" xfId="0" applyFont="1" applyFill="1" applyAlignment="1">
      <alignment horizontal="center" vertical="center" wrapText="1"/>
    </xf>
    <xf numFmtId="0" fontId="45" fillId="35" borderId="0" xfId="0" applyFont="1" applyFill="1" applyAlignment="1">
      <alignment horizontal="left" vertical="center" wrapText="1"/>
    </xf>
    <xf numFmtId="3" fontId="41" fillId="35" borderId="0" xfId="0" applyNumberFormat="1" applyFont="1" applyFill="1" applyAlignment="1">
      <alignment horizontal="center" vertical="center" wrapText="1"/>
    </xf>
    <xf numFmtId="4" fontId="41" fillId="35" borderId="0" xfId="0" applyNumberFormat="1" applyFont="1" applyFill="1" applyAlignment="1">
      <alignment horizontal="center" vertical="center" wrapText="1"/>
    </xf>
    <xf numFmtId="166" fontId="41" fillId="35" borderId="0" xfId="0" applyNumberFormat="1" applyFont="1" applyFill="1" applyAlignment="1">
      <alignment horizontal="center" vertical="center" wrapText="1"/>
    </xf>
    <xf numFmtId="3" fontId="41" fillId="35" borderId="0" xfId="0" applyNumberFormat="1" applyFont="1" applyFill="1"/>
    <xf numFmtId="4" fontId="41" fillId="35" borderId="0" xfId="0" applyNumberFormat="1" applyFont="1" applyFill="1"/>
    <xf numFmtId="167" fontId="41" fillId="35" borderId="0" xfId="0" applyNumberFormat="1" applyFont="1" applyFill="1"/>
    <xf numFmtId="2" fontId="41" fillId="35" borderId="0" xfId="0" applyNumberFormat="1" applyFont="1" applyFill="1"/>
    <xf numFmtId="3" fontId="45" fillId="35" borderId="0" xfId="0" applyNumberFormat="1" applyFont="1" applyFill="1"/>
    <xf numFmtId="4" fontId="45" fillId="35" borderId="0" xfId="0" applyNumberFormat="1" applyFont="1" applyFill="1"/>
    <xf numFmtId="167" fontId="45" fillId="35" borderId="0" xfId="0" applyNumberFormat="1" applyFont="1" applyFill="1"/>
    <xf numFmtId="166" fontId="45" fillId="35" borderId="0" xfId="0" applyNumberFormat="1" applyFont="1" applyFill="1"/>
    <xf numFmtId="4" fontId="0" fillId="35" borderId="0" xfId="0" applyNumberFormat="1" applyFill="1"/>
    <xf numFmtId="166" fontId="0" fillId="37" borderId="31" xfId="0" applyNumberFormat="1" applyFill="1" applyBorder="1"/>
    <xf numFmtId="166" fontId="0" fillId="37" borderId="46" xfId="0" applyNumberFormat="1" applyFill="1" applyBorder="1"/>
    <xf numFmtId="166" fontId="3" fillId="0" borderId="0" xfId="0" applyNumberFormat="1" applyFont="1"/>
    <xf numFmtId="3" fontId="3" fillId="0" borderId="0" xfId="0" applyNumberFormat="1" applyFon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52" fillId="0" borderId="30" xfId="0" applyNumberFormat="1" applyFont="1" applyBorder="1"/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4" fontId="56" fillId="0" borderId="30" xfId="0" applyNumberFormat="1" applyFont="1" applyBorder="1"/>
    <xf numFmtId="3" fontId="41" fillId="36" borderId="30" xfId="0" applyNumberFormat="1" applyFont="1" applyFill="1" applyBorder="1"/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33" xfId="0" applyFont="1" applyFill="1" applyBorder="1" applyAlignment="1">
      <alignment horizontal="center" vertical="center" wrapText="1"/>
    </xf>
    <xf numFmtId="0" fontId="55" fillId="37" borderId="36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40" fillId="36" borderId="33" xfId="0" applyFont="1" applyFill="1" applyBorder="1" applyAlignment="1">
      <alignment horizontal="center" vertical="center" wrapText="1"/>
    </xf>
    <xf numFmtId="0" fontId="40" fillId="36" borderId="36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6" fillId="35" borderId="33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2" fillId="35" borderId="0" xfId="0" applyFont="1" applyFill="1" applyAlignment="1">
      <alignment horizontal="center" vertical="center"/>
    </xf>
    <xf numFmtId="0" fontId="32" fillId="35" borderId="1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53" xfId="0" applyFont="1" applyBorder="1" applyAlignment="1">
      <alignment horizont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3" fontId="57" fillId="36" borderId="35" xfId="0" applyNumberFormat="1" applyFont="1" applyFill="1" applyBorder="1"/>
  </cellXfs>
  <cellStyles count="57">
    <cellStyle name="20% - Isticanje1" xfId="35" builtinId="30" customBuiltin="1"/>
    <cellStyle name="20% - Isticanje2" xfId="39" builtinId="34" customBuiltin="1"/>
    <cellStyle name="20% - Isticanje3" xfId="43" builtinId="38" customBuiltin="1"/>
    <cellStyle name="20% - Isticanje4" xfId="47" builtinId="42" customBuiltin="1"/>
    <cellStyle name="20% - Isticanje5" xfId="51" builtinId="46" customBuiltin="1"/>
    <cellStyle name="20% - Isticanje6" xfId="11" builtinId="50" customBuiltin="1"/>
    <cellStyle name="40% - Isticanje1" xfId="36" builtinId="31" customBuiltin="1"/>
    <cellStyle name="40% - Isticanje2" xfId="40" builtinId="35" customBuiltin="1"/>
    <cellStyle name="40% - Isticanje3" xfId="44" builtinId="39" customBuiltin="1"/>
    <cellStyle name="40% - Isticanje4" xfId="48" builtinId="43" customBuiltin="1"/>
    <cellStyle name="40% - Isticanje5" xfId="52" builtinId="47" customBuiltin="1"/>
    <cellStyle name="40% - Isticanje6" xfId="54" builtinId="51" customBuiltin="1"/>
    <cellStyle name="60% - Isticanje1" xfId="37" builtinId="32" customBuiltin="1"/>
    <cellStyle name="60% - Isticanje2" xfId="41" builtinId="36" customBuiltin="1"/>
    <cellStyle name="60% - Isticanje3" xfId="45" builtinId="40" customBuiltin="1"/>
    <cellStyle name="60% - Isticanje4" xfId="49" builtinId="44" customBuiltin="1"/>
    <cellStyle name="60% - Isticanje5" xfId="53" builtinId="48" customBuiltin="1"/>
    <cellStyle name="60% - Isticanje6" xfId="55" builtinId="52" customBuiltin="1"/>
    <cellStyle name="Bilješka" xfId="31" builtinId="10" customBuiltin="1"/>
    <cellStyle name="Datum" xfId="9" xr:uid="{00000000-0005-0000-0000-000003000000}"/>
    <cellStyle name="Desni obrub tablice" xfId="13" xr:uid="{00000000-0005-0000-0000-00000A000000}"/>
    <cellStyle name="Dobro" xfId="22" builtinId="26" customBuiltin="1"/>
    <cellStyle name="Hiperveza" xfId="14" builtinId="8" customBuiltin="1"/>
    <cellStyle name="Isticanje1" xfId="34" builtinId="29" customBuiltin="1"/>
    <cellStyle name="Isticanje2" xfId="38" builtinId="33" customBuiltin="1"/>
    <cellStyle name="Isticanje3" xfId="42" builtinId="37" customBuiltin="1"/>
    <cellStyle name="Isticanje4" xfId="46" builtinId="41" customBuiltin="1"/>
    <cellStyle name="Isticanje5" xfId="50" builtinId="45" customBuiltin="1"/>
    <cellStyle name="Isticanje6" xfId="10" builtinId="49" customBuiltin="1"/>
    <cellStyle name="Izlaz" xfId="26" builtinId="21" customBuiltin="1"/>
    <cellStyle name="Izračun" xfId="27" builtinId="22" customBuiltin="1"/>
    <cellStyle name="Lijevi obrub tablice" xfId="12" xr:uid="{00000000-0005-0000-0000-000008000000}"/>
    <cellStyle name="Loše" xfId="23" builtinId="27" customBuiltin="1"/>
    <cellStyle name="Naslov" xfId="5" hidden="1" xr:uid="{00000000-0005-0000-0000-00000D000000}"/>
    <cellStyle name="Naslov 1" xfId="6" builtinId="16" hidden="1"/>
    <cellStyle name="Naslov 1" xfId="2" xr:uid="{00000000-0005-0000-0000-000005000000}"/>
    <cellStyle name="Naslov 2" xfId="7" builtinId="17" hidden="1"/>
    <cellStyle name="Naslov 2" xfId="3" xr:uid="{00000000-0005-0000-0000-000007000000}"/>
    <cellStyle name="Naslov 3" xfId="20" builtinId="18" customBuiltin="1"/>
    <cellStyle name="Naslov 4" xfId="21" builtinId="19" customBuiltin="1"/>
    <cellStyle name="Neutralno" xfId="24" builtinId="28" customBuiltin="1"/>
    <cellStyle name="Normal 2" xfId="56" xr:uid="{87744C27-3E8C-4C97-A986-530AFA3FCABB}"/>
    <cellStyle name="Normalno" xfId="0" builtinId="0" customBuiltin="1"/>
    <cellStyle name="Početni tekst" xfId="1" xr:uid="{00000000-0005-0000-0000-00000B000000}"/>
    <cellStyle name="Postotak" xfId="19" builtinId="5" customBuiltin="1"/>
    <cellStyle name="Povezana ćelija" xfId="28" builtinId="24" customBuiltin="1"/>
    <cellStyle name="Praćena hiperveza" xfId="15" builtinId="9" customBuiltin="1"/>
    <cellStyle name="Provjera ćelije" xfId="29" builtinId="23" customBuiltin="1"/>
    <cellStyle name="Tekst objašnjenja" xfId="32" builtinId="53" customBuiltin="1"/>
    <cellStyle name="Tekst u stupcu Od Ž do A" xfId="4" xr:uid="{00000000-0005-0000-0000-00000E000000}"/>
    <cellStyle name="Tekst upozorenja" xfId="30" builtinId="11" customBuiltin="1"/>
    <cellStyle name="Ukupni zbroj" xfId="33" builtinId="25" customBuiltin="1"/>
    <cellStyle name="Unos" xfId="25" builtinId="20" customBuiltin="1"/>
    <cellStyle name="Valuta" xfId="8" builtinId="4" customBuiltin="1"/>
    <cellStyle name="Valuta [0]" xfId="18" builtinId="7" customBuiltin="1"/>
    <cellStyle name="Zarez" xfId="16" builtinId="3" customBuiltin="1"/>
    <cellStyle name="Zarez [0]" xfId="17" builtinId="6" customBuiltin="1"/>
  </cellStyles>
  <dxfs count="0"/>
  <tableStyles count="0" defaultTableStyle="TableStyleMedium7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Udio</a:t>
            </a:r>
            <a:r>
              <a:rPr lang="hr-HR" baseline="0"/>
              <a:t> noćenja po smještajnim kapacitetima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779792913215541E-2"/>
          <c:y val="0.16885060294585991"/>
          <c:w val="0.9030689290145355"/>
          <c:h val="0.52093864916497246"/>
        </c:manualLayout>
      </c:layout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B0-407F-9B18-C94505825C4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B0-407F-9B18-C94505825C4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B0-407F-9B18-C94505825C4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FB0-407F-9B18-C94505825C4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FB0-407F-9B18-C94505825C48}"/>
              </c:ext>
            </c:extLst>
          </c:dPt>
          <c:cat>
            <c:strRef>
              <c:f>'Po kapacitetima'!$L$37:$L$41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  <c:pt idx="4">
                  <c:v>NEKOMERCIALNI SMJEŠTAJ</c:v>
                </c:pt>
              </c:strCache>
            </c:strRef>
          </c:cat>
          <c:val>
            <c:numRef>
              <c:f>'Po kapacitetima'!$M$37:$M$41</c:f>
              <c:numCache>
                <c:formatCode>#,##0.00</c:formatCode>
                <c:ptCount val="5"/>
                <c:pt idx="0">
                  <c:v>12.102864253199515</c:v>
                </c:pt>
                <c:pt idx="1">
                  <c:v>45.112475474612566</c:v>
                </c:pt>
                <c:pt idx="2">
                  <c:v>7.0458561359301317</c:v>
                </c:pt>
                <c:pt idx="3">
                  <c:v>0.18040543439678272</c:v>
                </c:pt>
                <c:pt idx="4">
                  <c:v>35.558398701861002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46-4631-BA92-68AE7B24A4DF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46-4631-BA92-68AE7B24A4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46-4631-BA92-68AE7B24A4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46-4631-BA92-68AE7B24A4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46-4631-BA92-68AE7B24A4D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46-4631-BA92-68AE7B24A4DF}"/>
              </c:ext>
            </c:extLst>
          </c:dPt>
          <c:cat>
            <c:strRef>
              <c:f>'[1]Turistički promet po kapaciteti'!$M$34:$Q$34</c:f>
              <c:strCache>
                <c:ptCount val="5"/>
                <c:pt idx="0">
                  <c:v>HOTELI</c:v>
                </c:pt>
                <c:pt idx="1">
                  <c:v>OBJEKTI U DOMAĆINSTVU</c:v>
                </c:pt>
                <c:pt idx="2">
                  <c:v>OSTALI OBJEKTI ZA SMJEŠTAJ</c:v>
                </c:pt>
                <c:pt idx="3">
                  <c:v>KAMPOVI</c:v>
                </c:pt>
                <c:pt idx="4">
                  <c:v>NEKOMERCIJALNI SMJEŠTAJ</c:v>
                </c:pt>
              </c:strCache>
            </c:strRef>
          </c:cat>
          <c:val>
            <c:numRef>
              <c:f>'[1]Turistički promet po kapaciteti'!$M$35:$Q$35</c:f>
              <c:numCache>
                <c:formatCode>General</c:formatCode>
                <c:ptCount val="5"/>
                <c:pt idx="0">
                  <c:v>146</c:v>
                </c:pt>
                <c:pt idx="1">
                  <c:v>474</c:v>
                </c:pt>
                <c:pt idx="2">
                  <c:v>526</c:v>
                </c:pt>
                <c:pt idx="3">
                  <c:v>0</c:v>
                </c:pt>
                <c:pt idx="4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46-4631-BA92-68AE7B24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34261595027278E-2"/>
          <c:y val="0.7549796567699727"/>
          <c:w val="0.90071333855797764"/>
          <c:h val="0.21402020926039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r-Latn-RS"/>
    </a:p>
  </c:txPr>
  <c:printSettings>
    <c:headerFooter>
      <c:oddHeader>&amp;CStatistički izvještaj za siječanj, 2021.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 noćenja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 kapacitetima'!$M$24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kapacitetima'!$M$25:$M$28</c:f>
              <c:numCache>
                <c:formatCode>#,##0</c:formatCode>
                <c:ptCount val="4"/>
                <c:pt idx="0" formatCode="General">
                  <c:v>1850</c:v>
                </c:pt>
                <c:pt idx="1">
                  <c:v>72253</c:v>
                </c:pt>
                <c:pt idx="2">
                  <c:v>462614</c:v>
                </c:pt>
                <c:pt idx="3">
                  <c:v>124111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5-471C-BECF-5FD1AA844B3D}"/>
            </c:ext>
          </c:extLst>
        </c:ser>
        <c:ser>
          <c:idx val="1"/>
          <c:order val="1"/>
          <c:tx>
            <c:strRef>
              <c:f>'Po kapacitetima'!$N$24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kapacitetima'!$N$25:$N$28</c:f>
              <c:numCache>
                <c:formatCode>#,##0</c:formatCode>
                <c:ptCount val="4"/>
                <c:pt idx="0" formatCode="General">
                  <c:v>2415</c:v>
                </c:pt>
                <c:pt idx="1">
                  <c:v>64059</c:v>
                </c:pt>
                <c:pt idx="2">
                  <c:v>482264</c:v>
                </c:pt>
                <c:pt idx="3">
                  <c:v>127934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5-471C-BECF-5FD1AA844B3D}"/>
            </c:ext>
          </c:extLst>
        </c:ser>
        <c:ser>
          <c:idx val="2"/>
          <c:order val="2"/>
          <c:tx>
            <c:strRef>
              <c:f>'Po kapacitetima'!$O$24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 kapacitetima'!$L$25:$L$28</c:f>
              <c:strCache>
                <c:ptCount val="4"/>
                <c:pt idx="0">
                  <c:v>KAMPOVI</c:v>
                </c:pt>
                <c:pt idx="1">
                  <c:v>OSTALI UGOSTITELJSKI OBJEKTI ZA SMJEŠTAJ</c:v>
                </c:pt>
                <c:pt idx="2">
                  <c:v>OBJEKTI U DOMAĆINSTVU</c:v>
                </c:pt>
                <c:pt idx="3">
                  <c:v>HOTELI</c:v>
                </c:pt>
              </c:strCache>
            </c:strRef>
          </c:cat>
          <c:val>
            <c:numRef>
              <c:f>'Po kapacitetima'!$O$25:$O$28</c:f>
              <c:numCache>
                <c:formatCode>#,##0</c:formatCode>
                <c:ptCount val="4"/>
                <c:pt idx="0" formatCode="General">
                  <c:v>1765</c:v>
                </c:pt>
                <c:pt idx="1">
                  <c:v>77565</c:v>
                </c:pt>
                <c:pt idx="2">
                  <c:v>470187</c:v>
                </c:pt>
                <c:pt idx="3">
                  <c:v>137850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5-471C-BECF-5FD1AA844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5439688"/>
        <c:axId val="298790168"/>
      </c:barChart>
      <c:catAx>
        <c:axId val="525439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98790168"/>
        <c:crosses val="autoZero"/>
        <c:auto val="1"/>
        <c:lblAlgn val="ctr"/>
        <c:lblOffset val="100"/>
        <c:noMultiLvlLbl val="0"/>
      </c:catAx>
      <c:valAx>
        <c:axId val="298790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543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Usporedba</a:t>
            </a:r>
            <a:r>
              <a:rPr lang="hr-HR" baseline="0"/>
              <a:t> dolazaka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 kapacitetima'!$L$13</c:f>
              <c:strCache>
                <c:ptCount val="1"/>
                <c:pt idx="0">
                  <c:v>2023.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kapacitetima'!$M$13:$P$13</c:f>
              <c:numCache>
                <c:formatCode>#,##0</c:formatCode>
                <c:ptCount val="4"/>
                <c:pt idx="0">
                  <c:v>29247</c:v>
                </c:pt>
                <c:pt idx="1">
                  <c:v>68823</c:v>
                </c:pt>
                <c:pt idx="2">
                  <c:v>11549</c:v>
                </c:pt>
                <c:pt idx="3" formatCode="General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9-4087-9959-5FE74A477D76}"/>
            </c:ext>
          </c:extLst>
        </c:ser>
        <c:ser>
          <c:idx val="1"/>
          <c:order val="1"/>
          <c:tx>
            <c:strRef>
              <c:f>'Po kapacitetima'!$L$14</c:f>
              <c:strCache>
                <c:ptCount val="1"/>
                <c:pt idx="0">
                  <c:v>2022.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kapacitetima'!$M$14:$P$14</c:f>
              <c:numCache>
                <c:formatCode>#,##0</c:formatCode>
                <c:ptCount val="4"/>
                <c:pt idx="0">
                  <c:v>29506</c:v>
                </c:pt>
                <c:pt idx="1">
                  <c:v>70097</c:v>
                </c:pt>
                <c:pt idx="2">
                  <c:v>10623</c:v>
                </c:pt>
                <c:pt idx="3" formatCode="General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9-4087-9959-5FE74A477D76}"/>
            </c:ext>
          </c:extLst>
        </c:ser>
        <c:ser>
          <c:idx val="2"/>
          <c:order val="2"/>
          <c:tx>
            <c:strRef>
              <c:f>'Po kapacitetima'!$L$15</c:f>
              <c:strCache>
                <c:ptCount val="1"/>
                <c:pt idx="0">
                  <c:v>2019.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 kapacitetima'!$M$12:$P$12</c:f>
              <c:strCache>
                <c:ptCount val="4"/>
                <c:pt idx="0">
                  <c:v>HOTELI</c:v>
                </c:pt>
                <c:pt idx="1">
                  <c:v>OBJEKTI U DOMAĆINSTVU</c:v>
                </c:pt>
                <c:pt idx="2">
                  <c:v>OSTALI UGOSTITELJSKI OBJEKTI ZA SMJEŠTAJ</c:v>
                </c:pt>
                <c:pt idx="3">
                  <c:v>KAMPOVI</c:v>
                </c:pt>
              </c:strCache>
            </c:strRef>
          </c:cat>
          <c:val>
            <c:numRef>
              <c:f>'Po kapacitetima'!$M$15:$P$15</c:f>
              <c:numCache>
                <c:formatCode>#,##0</c:formatCode>
                <c:ptCount val="4"/>
                <c:pt idx="0">
                  <c:v>32275</c:v>
                </c:pt>
                <c:pt idx="1">
                  <c:v>68211</c:v>
                </c:pt>
                <c:pt idx="2">
                  <c:v>13474</c:v>
                </c:pt>
                <c:pt idx="3" formatCode="General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087-9959-5FE74A47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490160"/>
        <c:axId val="426492688"/>
      </c:barChart>
      <c:catAx>
        <c:axId val="62849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6492688"/>
        <c:crosses val="autoZero"/>
        <c:auto val="1"/>
        <c:lblAlgn val="ctr"/>
        <c:lblOffset val="100"/>
        <c:noMultiLvlLbl val="0"/>
      </c:catAx>
      <c:valAx>
        <c:axId val="4264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28490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TOP TRŽIŠTA</a:t>
            </a:r>
          </a:p>
        </c:rich>
      </c:tx>
      <c:layout>
        <c:manualLayout>
          <c:xMode val="edge"/>
          <c:yMode val="edge"/>
          <c:x val="0.42527293844367015"/>
          <c:y val="2.52465514602247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949705611122932"/>
          <c:y val="0.38293474896579255"/>
          <c:w val="0.66228322810999973"/>
          <c:h val="0.58733931297432329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9D-4842-8DE0-4EE0182CD32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9D-4842-8DE0-4EE0182CD32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9D-4842-8DE0-4EE0182CD32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9D-4842-8DE0-4EE0182CD32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79D-4842-8DE0-4EE0182CD32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A83-4A18-ABBF-1404BB3D38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79D-4842-8DE0-4EE0182CD32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9D-4842-8DE0-4EE0182CD32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9D-4842-8DE0-4EE0182CD32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9D-4842-8DE0-4EE0182CD32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A83-4A18-ABBF-1404BB3D38E1}"/>
              </c:ext>
            </c:extLst>
          </c:dPt>
          <c:dLbls>
            <c:dLbl>
              <c:idx val="0"/>
              <c:layout>
                <c:manualLayout>
                  <c:x val="-0.15125467393685935"/>
                  <c:y val="7.3855766411549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D-4842-8DE0-4EE0182CD32D}"/>
                </c:ext>
              </c:extLst>
            </c:dLbl>
            <c:dLbl>
              <c:idx val="1"/>
              <c:layout>
                <c:manualLayout>
                  <c:x val="-0.11387645402193482"/>
                  <c:y val="-0.195412753136721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9D-4842-8DE0-4EE0182CD32D}"/>
                </c:ext>
              </c:extLst>
            </c:dLbl>
            <c:dLbl>
              <c:idx val="2"/>
              <c:layout>
                <c:manualLayout>
                  <c:x val="1.0389006375299461E-2"/>
                  <c:y val="-4.90754127531367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CCCF7-A220-44DE-BE74-EACC0B114849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[NAZIV KATEGORIJE]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AE952F1-57A3-48E9-8868-0624E6534C8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1050" b="1">
                          <a:solidFill>
                            <a:sysClr val="windowText" lastClr="000000"/>
                          </a:solidFill>
                        </a:defRPr>
                      </a:pPr>
                      <a:t>[POSTOTAK]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1184091518806"/>
                      <c:h val="0.301298769576074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9D-4842-8DE0-4EE0182CD32D}"/>
                </c:ext>
              </c:extLst>
            </c:dLbl>
            <c:dLbl>
              <c:idx val="3"/>
              <c:layout>
                <c:manualLayout>
                  <c:x val="-0.21117480194840063"/>
                  <c:y val="-1.15876209445045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9D-4842-8DE0-4EE0182CD32D}"/>
                </c:ext>
              </c:extLst>
            </c:dLbl>
            <c:dLbl>
              <c:idx val="4"/>
              <c:layout>
                <c:manualLayout>
                  <c:x val="-0.17044605862923506"/>
                  <c:y val="-7.241686803020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9D-4842-8DE0-4EE0182CD32D}"/>
                </c:ext>
              </c:extLst>
            </c:dLbl>
            <c:dLbl>
              <c:idx val="5"/>
              <c:layout>
                <c:manualLayout>
                  <c:x val="-0.17770029436709034"/>
                  <c:y val="-0.10640285514968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83-4A18-ABBF-1404BB3D38E1}"/>
                </c:ext>
              </c:extLst>
            </c:dLbl>
            <c:dLbl>
              <c:idx val="6"/>
              <c:layout>
                <c:manualLayout>
                  <c:x val="-0.12492008307267385"/>
                  <c:y val="-0.1705719257488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9D-4842-8DE0-4EE0182CD32D}"/>
                </c:ext>
              </c:extLst>
            </c:dLbl>
            <c:dLbl>
              <c:idx val="7"/>
              <c:layout>
                <c:manualLayout>
                  <c:x val="5.3614254966829679E-2"/>
                  <c:y val="-7.00326562800149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02138911740507"/>
                      <c:h val="0.15258665941960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9D-4842-8DE0-4EE0182CD32D}"/>
                </c:ext>
              </c:extLst>
            </c:dLbl>
            <c:dLbl>
              <c:idx val="8"/>
              <c:layout>
                <c:manualLayout>
                  <c:x val="0.16813218999216425"/>
                  <c:y val="-7.6027863996198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9D-4842-8DE0-4EE0182CD32D}"/>
                </c:ext>
              </c:extLst>
            </c:dLbl>
            <c:dLbl>
              <c:idx val="9"/>
              <c:layout>
                <c:manualLayout>
                  <c:x val="0.28812869741379082"/>
                  <c:y val="-2.0504504140169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9D-4842-8DE0-4EE0182CD3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zemljama'!$Q$5:$Q$15</c:f>
              <c:strCache>
                <c:ptCount val="10"/>
                <c:pt idx="0">
                  <c:v>Njemačka</c:v>
                </c:pt>
                <c:pt idx="1">
                  <c:v>Austrija</c:v>
                </c:pt>
                <c:pt idx="2">
                  <c:v>Slovenija</c:v>
                </c:pt>
                <c:pt idx="3">
                  <c:v>Mađarska</c:v>
                </c:pt>
                <c:pt idx="4">
                  <c:v>Hrvatska</c:v>
                </c:pt>
                <c:pt idx="5">
                  <c:v>Italija</c:v>
                </c:pt>
                <c:pt idx="6">
                  <c:v>Slovačka</c:v>
                </c:pt>
                <c:pt idx="7">
                  <c:v>Češka</c:v>
                </c:pt>
                <c:pt idx="8">
                  <c:v>Poljska</c:v>
                </c:pt>
                <c:pt idx="9">
                  <c:v>Ukrajina</c:v>
                </c:pt>
              </c:strCache>
            </c:strRef>
          </c:cat>
          <c:val>
            <c:numRef>
              <c:f>'Po zemljama'!$R$5:$R$15</c:f>
              <c:numCache>
                <c:formatCode>#,##0.00</c:formatCode>
                <c:ptCount val="11"/>
                <c:pt idx="0">
                  <c:v>30.279437311978306</c:v>
                </c:pt>
                <c:pt idx="1">
                  <c:v>12.634301209997156</c:v>
                </c:pt>
                <c:pt idx="2">
                  <c:v>7.863770905591168</c:v>
                </c:pt>
                <c:pt idx="3">
                  <c:v>7.7976417464151027</c:v>
                </c:pt>
                <c:pt idx="4">
                  <c:v>7.3474489579739357</c:v>
                </c:pt>
                <c:pt idx="5">
                  <c:v>7.3448764277542722</c:v>
                </c:pt>
                <c:pt idx="6">
                  <c:v>5.1382508005108738</c:v>
                </c:pt>
                <c:pt idx="7">
                  <c:v>4.7208956036971799</c:v>
                </c:pt>
                <c:pt idx="8">
                  <c:v>4.1069688330397618</c:v>
                </c:pt>
                <c:pt idx="9">
                  <c:v>1.5940607843493315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842-8DE0-4EE0182CD3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86065</xdr:colOff>
      <xdr:row>3</xdr:row>
      <xdr:rowOff>789226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91F089-36CA-454B-AF37-6D9B52A8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18386" cy="20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35</xdr:row>
      <xdr:rowOff>11906</xdr:rowOff>
    </xdr:from>
    <xdr:to>
      <xdr:col>16</xdr:col>
      <xdr:colOff>592094</xdr:colOff>
      <xdr:row>46</xdr:row>
      <xdr:rowOff>166688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AFFFFE9-A4CC-4313-B85A-6A879305B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12237</xdr:colOff>
      <xdr:row>18</xdr:row>
      <xdr:rowOff>18177</xdr:rowOff>
    </xdr:from>
    <xdr:to>
      <xdr:col>16</xdr:col>
      <xdr:colOff>592351</xdr:colOff>
      <xdr:row>32</xdr:row>
      <xdr:rowOff>174483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7AAAA120-929B-4734-BC53-6ED57B532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9080</xdr:colOff>
      <xdr:row>4</xdr:row>
      <xdr:rowOff>7902</xdr:rowOff>
    </xdr:from>
    <xdr:to>
      <xdr:col>16</xdr:col>
      <xdr:colOff>589271</xdr:colOff>
      <xdr:row>17</xdr:row>
      <xdr:rowOff>165423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20F2E188-3C1D-4C6A-B202-EBED8476D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10702</xdr:colOff>
      <xdr:row>3</xdr:row>
      <xdr:rowOff>8009</xdr:rowOff>
    </xdr:from>
    <xdr:to>
      <xdr:col>22</xdr:col>
      <xdr:colOff>601251</xdr:colOff>
      <xdr:row>14</xdr:row>
      <xdr:rowOff>184151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5042F267-BCC5-4132-93B9-38B4B0A0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zm-pult/Documents/STATISTIKA/Statistik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uristički promet po kapaciteti"/>
      <sheetName val="Turistički promet po zemljama"/>
    </sheetNames>
    <sheetDataSet>
      <sheetData sheetId="0"/>
      <sheetData sheetId="1">
        <row r="34">
          <cell r="M34" t="str">
            <v>HOTELI</v>
          </cell>
          <cell r="N34" t="str">
            <v>OBJEKTI U DOMAĆINSTVU</v>
          </cell>
          <cell r="O34" t="str">
            <v>OSTALI OBJEKTI ZA SMJEŠTAJ</v>
          </cell>
          <cell r="P34" t="str">
            <v>KAMPOVI</v>
          </cell>
          <cell r="Q34" t="str">
            <v>NEKOMERCIJALNI SMJEŠTAJ</v>
          </cell>
        </row>
        <row r="35">
          <cell r="M35">
            <v>146</v>
          </cell>
          <cell r="N35">
            <v>474</v>
          </cell>
          <cell r="O35">
            <v>526</v>
          </cell>
          <cell r="P35">
            <v>0</v>
          </cell>
          <cell r="Q35">
            <v>1146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Prilagođeno 8">
      <a:dk1>
        <a:sysClr val="windowText" lastClr="000000"/>
      </a:dk1>
      <a:lt1>
        <a:sysClr val="window" lastClr="FFFFFF"/>
      </a:lt1>
      <a:dk2>
        <a:srgbClr val="151515"/>
      </a:dk2>
      <a:lt2>
        <a:srgbClr val="FEEAEA"/>
      </a:lt2>
      <a:accent1>
        <a:srgbClr val="0070C0"/>
      </a:accent1>
      <a:accent2>
        <a:srgbClr val="FE9999"/>
      </a:accent2>
      <a:accent3>
        <a:srgbClr val="FEC1C1"/>
      </a:accent3>
      <a:accent4>
        <a:srgbClr val="40AFFF"/>
      </a:accent4>
      <a:accent5>
        <a:srgbClr val="FFFF00"/>
      </a:accent5>
      <a:accent6>
        <a:srgbClr val="809EC2"/>
      </a:accent6>
      <a:hlink>
        <a:srgbClr val="595959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F7"/>
  <sheetViews>
    <sheetView showGridLines="0" showRowColHeaders="0" tabSelected="1" zoomScale="160" zoomScaleNormal="160" workbookViewId="0">
      <selection activeCell="A25" sqref="A25"/>
    </sheetView>
  </sheetViews>
  <sheetFormatPr defaultColWidth="11.140625" defaultRowHeight="15" customHeight="1" x14ac:dyDescent="0.25"/>
  <cols>
    <col min="1" max="1" width="119.85546875" style="3" customWidth="1"/>
    <col min="2" max="2" width="3.5703125" style="3" customWidth="1"/>
    <col min="3" max="16384" width="11.140625" style="3"/>
  </cols>
  <sheetData>
    <row r="1" spans="1:6" ht="15" customHeight="1" x14ac:dyDescent="0.3">
      <c r="A1" s="209"/>
      <c r="B1" s="209"/>
      <c r="C1" s="209"/>
      <c r="D1" s="209"/>
    </row>
    <row r="2" spans="1:6" ht="59.25" customHeight="1" x14ac:dyDescent="0.3">
      <c r="A2" s="209"/>
      <c r="B2" s="209"/>
      <c r="C2" s="209"/>
      <c r="D2" s="209"/>
    </row>
    <row r="3" spans="1:6" ht="22.5" customHeight="1" x14ac:dyDescent="0.3">
      <c r="A3" s="209"/>
      <c r="B3" s="209"/>
      <c r="C3" s="209"/>
      <c r="D3" s="209"/>
    </row>
    <row r="4" spans="1:6" ht="200.25" customHeight="1" x14ac:dyDescent="0.25">
      <c r="A4" s="210" t="s">
        <v>106</v>
      </c>
      <c r="B4" s="211"/>
      <c r="C4" s="211"/>
      <c r="D4" s="211"/>
      <c r="E4" s="211"/>
      <c r="F4" s="212"/>
    </row>
    <row r="5" spans="1:6" ht="15" customHeight="1" x14ac:dyDescent="0.3">
      <c r="A5" s="158" t="s">
        <v>0</v>
      </c>
      <c r="B5" s="208"/>
      <c r="C5" s="208"/>
    </row>
    <row r="6" spans="1:6" ht="15" customHeight="1" x14ac:dyDescent="0.3">
      <c r="A6" s="208"/>
      <c r="B6" s="208"/>
      <c r="C6" s="208"/>
    </row>
    <row r="7" spans="1:6" ht="15" customHeight="1" x14ac:dyDescent="0.3">
      <c r="B7" s="208"/>
      <c r="C7" s="208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C72"/>
  <sheetViews>
    <sheetView showGridLines="0" showRowColHeaders="0" zoomScale="80" zoomScaleNormal="80" zoomScalePageLayoutView="60" workbookViewId="0">
      <selection activeCell="G43" sqref="G43"/>
    </sheetView>
  </sheetViews>
  <sheetFormatPr defaultColWidth="9.140625" defaultRowHeight="15" customHeight="1" x14ac:dyDescent="0.25"/>
  <cols>
    <col min="1" max="1" width="18.7109375" style="2" customWidth="1"/>
    <col min="2" max="2" width="10.42578125" style="1" bestFit="1" customWidth="1"/>
    <col min="3" max="3" width="8.5703125" style="1" bestFit="1" customWidth="1"/>
    <col min="4" max="6" width="8.140625" style="1" bestFit="1" customWidth="1"/>
    <col min="7" max="8" width="9.5703125" style="1" bestFit="1" customWidth="1"/>
    <col min="9" max="9" width="9.7109375" style="1" customWidth="1"/>
    <col min="10" max="10" width="8.140625" style="1" bestFit="1" customWidth="1"/>
    <col min="11" max="16384" width="9.140625" style="1"/>
  </cols>
  <sheetData>
    <row r="1" spans="1:29" ht="9.9499999999999993" customHeight="1" x14ac:dyDescent="0.25">
      <c r="A1" s="260" t="s">
        <v>107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ht="9.9499999999999993" customHeight="1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ht="9.9499999999999993" customHeight="1" thickBot="1" x14ac:dyDescent="0.3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15" customHeight="1" thickBot="1" x14ac:dyDescent="0.3">
      <c r="A4" s="271" t="s">
        <v>1</v>
      </c>
      <c r="B4" s="272"/>
      <c r="C4" s="275" t="s">
        <v>2</v>
      </c>
      <c r="D4" s="276"/>
      <c r="E4" s="276"/>
      <c r="F4" s="277"/>
      <c r="G4" s="275" t="s">
        <v>3</v>
      </c>
      <c r="H4" s="276"/>
      <c r="I4" s="276"/>
      <c r="J4" s="277"/>
      <c r="K4" s="268" t="s">
        <v>20</v>
      </c>
      <c r="L4" s="269"/>
      <c r="M4" s="269"/>
      <c r="N4" s="269"/>
      <c r="O4" s="269"/>
      <c r="P4" s="269"/>
      <c r="Q4" s="270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ht="15" customHeight="1" thickBot="1" x14ac:dyDescent="0.3">
      <c r="A5" s="273"/>
      <c r="B5" s="274"/>
      <c r="C5" s="247" t="s">
        <v>4</v>
      </c>
      <c r="D5" s="248" t="s">
        <v>5</v>
      </c>
      <c r="E5" s="248" t="s">
        <v>6</v>
      </c>
      <c r="F5" s="249" t="s">
        <v>7</v>
      </c>
      <c r="G5" s="250" t="s">
        <v>4</v>
      </c>
      <c r="H5" s="248" t="s">
        <v>5</v>
      </c>
      <c r="I5" s="248" t="s">
        <v>6</v>
      </c>
      <c r="J5" s="251" t="s">
        <v>7</v>
      </c>
      <c r="K5" s="112"/>
      <c r="L5" s="113"/>
      <c r="M5" s="113"/>
      <c r="N5" s="113"/>
      <c r="O5" s="113"/>
      <c r="P5" s="113"/>
      <c r="Q5" s="114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ht="15" customHeight="1" x14ac:dyDescent="0.25">
      <c r="A6" s="280" t="s">
        <v>8</v>
      </c>
      <c r="B6" s="33" t="s">
        <v>26</v>
      </c>
      <c r="C6" s="100">
        <v>3369</v>
      </c>
      <c r="D6" s="34">
        <v>25878</v>
      </c>
      <c r="E6" s="34">
        <f>SUM(C6:D6)</f>
        <v>29247</v>
      </c>
      <c r="F6" s="35">
        <f>E6/E42*100</f>
        <v>23.888947879995754</v>
      </c>
      <c r="G6" s="100">
        <v>7492</v>
      </c>
      <c r="H6" s="34">
        <v>116619</v>
      </c>
      <c r="I6" s="34">
        <f>SUM(G6:H6)</f>
        <v>124111</v>
      </c>
      <c r="J6" s="85">
        <f>I6/I42*100</f>
        <v>12.102864253199515</v>
      </c>
      <c r="K6" s="71"/>
      <c r="L6" s="72"/>
      <c r="M6" s="111"/>
      <c r="N6" s="111"/>
      <c r="O6" s="111"/>
      <c r="P6" s="72"/>
      <c r="Q6" s="73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ht="15" customHeight="1" x14ac:dyDescent="0.25">
      <c r="A7" s="281"/>
      <c r="B7" s="4" t="s">
        <v>23</v>
      </c>
      <c r="C7" s="99">
        <v>3077</v>
      </c>
      <c r="D7" s="6">
        <v>26429</v>
      </c>
      <c r="E7" s="6">
        <f>SUM(C7:D7)</f>
        <v>29506</v>
      </c>
      <c r="F7" s="7">
        <f>E7/E43*100</f>
        <v>23.842461657805</v>
      </c>
      <c r="G7" s="99">
        <v>7315</v>
      </c>
      <c r="H7" s="6">
        <v>120619</v>
      </c>
      <c r="I7" s="6">
        <f>SUM(G7:H7)</f>
        <v>127934</v>
      </c>
      <c r="J7" s="86">
        <f>I7/I43*100</f>
        <v>12.883312638906933</v>
      </c>
      <c r="K7" s="74"/>
      <c r="L7" s="105"/>
      <c r="Q7" s="7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ht="15" customHeight="1" x14ac:dyDescent="0.25">
      <c r="A8" s="281"/>
      <c r="B8" s="4" t="s">
        <v>9</v>
      </c>
      <c r="C8" s="99">
        <v>3551</v>
      </c>
      <c r="D8" s="6">
        <v>28724</v>
      </c>
      <c r="E8" s="6">
        <f>SUM(C8:D8)</f>
        <v>32275</v>
      </c>
      <c r="F8" s="7">
        <f>E8/E44*100</f>
        <v>25.111650560975988</v>
      </c>
      <c r="G8" s="99">
        <v>9496</v>
      </c>
      <c r="H8" s="6">
        <v>128354</v>
      </c>
      <c r="I8" s="6">
        <f>SUM(G8:H8)</f>
        <v>137850</v>
      </c>
      <c r="J8" s="86">
        <f>I8/I44*100</f>
        <v>10.711455079490886</v>
      </c>
      <c r="K8" s="74"/>
      <c r="L8" s="105"/>
      <c r="Q8" s="7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ht="15" customHeight="1" x14ac:dyDescent="0.25">
      <c r="A9" s="281"/>
      <c r="B9" s="4" t="s">
        <v>28</v>
      </c>
      <c r="C9" s="8">
        <f>C6/C7*100</f>
        <v>109.4897627559311</v>
      </c>
      <c r="D9" s="9">
        <f>D6/D7*100</f>
        <v>97.915168943206325</v>
      </c>
      <c r="E9" s="9">
        <f>E6/E7*100</f>
        <v>99.122212431369888</v>
      </c>
      <c r="F9" s="7"/>
      <c r="G9" s="10">
        <f>G6/G7*100</f>
        <v>102.41968557758032</v>
      </c>
      <c r="H9" s="9">
        <f>H6/H7*100</f>
        <v>96.683772871603978</v>
      </c>
      <c r="I9" s="9">
        <f>I6/I7*100</f>
        <v>97.011740428658527</v>
      </c>
      <c r="J9" s="86"/>
      <c r="K9" s="74"/>
      <c r="L9" s="105"/>
      <c r="Q9" s="7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ht="15" customHeight="1" x14ac:dyDescent="0.25">
      <c r="A10" s="281"/>
      <c r="B10" s="4" t="s">
        <v>27</v>
      </c>
      <c r="C10" s="8">
        <f>C6/C8*100</f>
        <v>94.874683187834407</v>
      </c>
      <c r="D10" s="9">
        <f>D6/D8*100</f>
        <v>90.091909204846118</v>
      </c>
      <c r="E10" s="9">
        <f>E6/E8*100</f>
        <v>90.618125484120839</v>
      </c>
      <c r="F10" s="7"/>
      <c r="G10" s="10">
        <f>G6/G8*100</f>
        <v>78.896377422072447</v>
      </c>
      <c r="H10" s="9">
        <f>H6/H8*100</f>
        <v>90.857316484098661</v>
      </c>
      <c r="I10" s="9">
        <f>I6/I8*100</f>
        <v>90.033369604642729</v>
      </c>
      <c r="J10" s="86"/>
      <c r="K10" s="74"/>
      <c r="L10" s="105"/>
      <c r="M10" s="105"/>
      <c r="N10" s="105"/>
      <c r="O10" s="105"/>
      <c r="Q10" s="7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ht="15" customHeight="1" thickBot="1" x14ac:dyDescent="0.3">
      <c r="A11" s="282"/>
      <c r="B11" s="18" t="s">
        <v>7</v>
      </c>
      <c r="C11" s="54">
        <f>C6/E6*100</f>
        <v>11.519130167196636</v>
      </c>
      <c r="D11" s="20">
        <f>D6/E6*100</f>
        <v>88.480869832803364</v>
      </c>
      <c r="E11" s="20">
        <f>SUM(C11:D11)</f>
        <v>100</v>
      </c>
      <c r="F11" s="21"/>
      <c r="G11" s="19">
        <f>G6/I6*100</f>
        <v>6.0365318142630384</v>
      </c>
      <c r="H11" s="20">
        <f>H6/I6*100</f>
        <v>93.963468185736971</v>
      </c>
      <c r="I11" s="20">
        <f>SUM(G11:H11)</f>
        <v>100.00000000000001</v>
      </c>
      <c r="J11" s="87"/>
      <c r="K11" s="74"/>
      <c r="Q11" s="7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</row>
    <row r="12" spans="1:29" ht="15" customHeight="1" x14ac:dyDescent="0.25">
      <c r="A12" s="283" t="s">
        <v>10</v>
      </c>
      <c r="B12" s="33" t="s">
        <v>26</v>
      </c>
      <c r="C12" s="100">
        <v>5902</v>
      </c>
      <c r="D12" s="34">
        <v>62921</v>
      </c>
      <c r="E12" s="37">
        <f>SUM(C12:D12)</f>
        <v>68823</v>
      </c>
      <c r="F12" s="38">
        <f>E12/E42*100</f>
        <v>56.214622352547195</v>
      </c>
      <c r="G12" s="96">
        <v>35110</v>
      </c>
      <c r="H12" s="37">
        <v>427504</v>
      </c>
      <c r="I12" s="37">
        <f>SUM(G12:H12)</f>
        <v>462614</v>
      </c>
      <c r="J12" s="88">
        <f>I12/I42*100</f>
        <v>45.112475474612566</v>
      </c>
      <c r="K12" s="74"/>
      <c r="M12" s="105" t="str">
        <f>A6</f>
        <v>HOTELI</v>
      </c>
      <c r="N12" s="105" t="str">
        <f>A12</f>
        <v>OBJEKTI U DOMAĆINSTVU</v>
      </c>
      <c r="O12" s="105" t="str">
        <f>A18</f>
        <v>OSTALI UGOSTITELJSKI OBJEKTI ZA SMJEŠTAJ</v>
      </c>
      <c r="P12" s="105" t="str">
        <f>A24</f>
        <v>KAMPOVI</v>
      </c>
      <c r="Q12" s="7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</row>
    <row r="13" spans="1:29" ht="15" customHeight="1" x14ac:dyDescent="0.25">
      <c r="A13" s="283"/>
      <c r="B13" s="4" t="s">
        <v>23</v>
      </c>
      <c r="C13" s="99">
        <v>6099</v>
      </c>
      <c r="D13" s="6">
        <v>63998</v>
      </c>
      <c r="E13" s="6">
        <f>SUM(C13:D13)</f>
        <v>70097</v>
      </c>
      <c r="F13" s="7">
        <f>E13/E43*100</f>
        <v>56.642209544741981</v>
      </c>
      <c r="G13" s="97">
        <v>35488</v>
      </c>
      <c r="H13" s="6">
        <v>446776</v>
      </c>
      <c r="I13" s="6">
        <f>SUM(G13:H13)</f>
        <v>482264</v>
      </c>
      <c r="J13" s="86">
        <f>I13/I43*100</f>
        <v>48.565337490345115</v>
      </c>
      <c r="K13" s="74"/>
      <c r="L13" s="105" t="str">
        <f>B6</f>
        <v>2023.</v>
      </c>
      <c r="M13" s="116">
        <f>E6</f>
        <v>29247</v>
      </c>
      <c r="N13" s="116">
        <f>E12</f>
        <v>68823</v>
      </c>
      <c r="O13" s="116">
        <f>E18</f>
        <v>11549</v>
      </c>
      <c r="P13" s="1">
        <f>E24</f>
        <v>296</v>
      </c>
      <c r="Q13" s="7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</row>
    <row r="14" spans="1:29" ht="15" customHeight="1" x14ac:dyDescent="0.25">
      <c r="A14" s="283"/>
      <c r="B14" s="4" t="s">
        <v>9</v>
      </c>
      <c r="C14" s="99">
        <v>6370</v>
      </c>
      <c r="D14" s="6">
        <v>61841</v>
      </c>
      <c r="E14" s="6">
        <f>C14+D14</f>
        <v>68211</v>
      </c>
      <c r="F14" s="7">
        <f>E14/E44*100</f>
        <v>53.071752019046727</v>
      </c>
      <c r="G14" s="97">
        <v>40915</v>
      </c>
      <c r="H14" s="6">
        <v>429272</v>
      </c>
      <c r="I14" s="6">
        <f>SUM(G14:H14)</f>
        <v>470187</v>
      </c>
      <c r="J14" s="86">
        <f>I14/I44*100</f>
        <v>36.535269709543563</v>
      </c>
      <c r="K14" s="74"/>
      <c r="L14" s="105" t="str">
        <f>B7</f>
        <v>2022.</v>
      </c>
      <c r="M14" s="116">
        <f>E7</f>
        <v>29506</v>
      </c>
      <c r="N14" s="116">
        <f>E13</f>
        <v>70097</v>
      </c>
      <c r="O14" s="117">
        <f>E19</f>
        <v>10623</v>
      </c>
      <c r="P14" s="1">
        <f>E25</f>
        <v>415</v>
      </c>
      <c r="Q14" s="7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ht="15" customHeight="1" x14ac:dyDescent="0.25">
      <c r="A15" s="283"/>
      <c r="B15" s="4" t="s">
        <v>28</v>
      </c>
      <c r="C15" s="12">
        <f>C12/C13*100</f>
        <v>96.769962288899819</v>
      </c>
      <c r="D15" s="13">
        <f>D12/D13*11</f>
        <v>10.814884840151255</v>
      </c>
      <c r="E15" s="13">
        <f>E12/E13*100</f>
        <v>98.182518510064625</v>
      </c>
      <c r="F15" s="7"/>
      <c r="G15" s="17">
        <f>G12/G13*100</f>
        <v>98.934851217312897</v>
      </c>
      <c r="H15" s="13">
        <f>H12/H13*100</f>
        <v>95.686428993500101</v>
      </c>
      <c r="I15" s="13">
        <f>I12/I13*100</f>
        <v>95.925468208284258</v>
      </c>
      <c r="J15" s="86"/>
      <c r="K15" s="74"/>
      <c r="L15" s="105" t="str">
        <f>B8</f>
        <v>2019.</v>
      </c>
      <c r="M15" s="116">
        <f>E8</f>
        <v>32275</v>
      </c>
      <c r="N15" s="116">
        <f>E14</f>
        <v>68211</v>
      </c>
      <c r="O15" s="117">
        <f>E20</f>
        <v>13474</v>
      </c>
      <c r="P15" s="1">
        <f>E26</f>
        <v>321</v>
      </c>
      <c r="Q15" s="75"/>
      <c r="S15" s="115"/>
      <c r="T15" s="115"/>
      <c r="U15" s="105"/>
      <c r="V15" s="105"/>
      <c r="W15" s="105"/>
      <c r="X15" s="105"/>
      <c r="Y15" s="105"/>
      <c r="Z15" s="105"/>
      <c r="AA15" s="105"/>
      <c r="AB15" s="115"/>
      <c r="AC15" s="115"/>
    </row>
    <row r="16" spans="1:29" ht="15" customHeight="1" x14ac:dyDescent="0.25">
      <c r="A16" s="283"/>
      <c r="B16" s="4" t="s">
        <v>27</v>
      </c>
      <c r="C16" s="12">
        <f>C12/C14*100</f>
        <v>92.65306122448979</v>
      </c>
      <c r="D16" s="13">
        <f>D12/D14*100</f>
        <v>101.74641419123236</v>
      </c>
      <c r="E16" s="13">
        <f>E12/E14*100</f>
        <v>100.89721599155561</v>
      </c>
      <c r="F16" s="7"/>
      <c r="G16" s="17">
        <f>G12/G14*100</f>
        <v>85.812049370646463</v>
      </c>
      <c r="H16" s="13">
        <f>H12/H14*100</f>
        <v>99.588139920609777</v>
      </c>
      <c r="I16" s="13">
        <f>I12/I14*100</f>
        <v>98.38936423167803</v>
      </c>
      <c r="J16" s="86"/>
      <c r="K16" s="74"/>
      <c r="Q16" s="75"/>
      <c r="S16" s="115"/>
      <c r="T16" s="115"/>
      <c r="U16" s="105"/>
      <c r="V16" s="116"/>
      <c r="W16" s="116"/>
      <c r="X16" s="242"/>
      <c r="Y16" s="243"/>
      <c r="Z16" s="116"/>
      <c r="AA16" s="242"/>
      <c r="AB16" s="115"/>
      <c r="AC16" s="115"/>
    </row>
    <row r="17" spans="1:29" ht="15" customHeight="1" thickBot="1" x14ac:dyDescent="0.3">
      <c r="A17" s="283"/>
      <c r="B17" s="11" t="s">
        <v>7</v>
      </c>
      <c r="C17" s="55">
        <f>C12/E12*100</f>
        <v>8.5756215218749539</v>
      </c>
      <c r="D17" s="15">
        <f>D12/E12*100</f>
        <v>91.42437847812505</v>
      </c>
      <c r="E17" s="15">
        <f>SUM(C17:D17)</f>
        <v>100</v>
      </c>
      <c r="F17" s="16"/>
      <c r="G17" s="14">
        <f>G12/I12*100</f>
        <v>7.5894806469324321</v>
      </c>
      <c r="H17" s="15">
        <f>H12/I12*100</f>
        <v>92.410519353067571</v>
      </c>
      <c r="I17" s="15">
        <f>SUM(G17:H17)</f>
        <v>100</v>
      </c>
      <c r="J17" s="89"/>
      <c r="K17" s="74"/>
      <c r="Q17" s="75"/>
      <c r="S17" s="115"/>
      <c r="T17" s="115"/>
      <c r="U17" s="105"/>
      <c r="V17" s="116"/>
      <c r="W17" s="116"/>
      <c r="X17" s="244"/>
      <c r="Y17" s="243"/>
      <c r="Z17" s="116"/>
      <c r="AA17" s="244"/>
      <c r="AB17" s="115"/>
      <c r="AC17" s="115"/>
    </row>
    <row r="18" spans="1:29" ht="15" customHeight="1" thickBot="1" x14ac:dyDescent="0.3">
      <c r="A18" s="284" t="s">
        <v>11</v>
      </c>
      <c r="B18" s="33" t="s">
        <v>26</v>
      </c>
      <c r="C18" s="100">
        <v>985</v>
      </c>
      <c r="D18" s="34">
        <v>10564</v>
      </c>
      <c r="E18" s="34">
        <f>C18+D18</f>
        <v>11549</v>
      </c>
      <c r="F18" s="35">
        <f>E18/E42*100</f>
        <v>9.4332225208079787</v>
      </c>
      <c r="G18" s="93">
        <v>5932</v>
      </c>
      <c r="H18" s="34">
        <v>66321</v>
      </c>
      <c r="I18" s="34">
        <f>G18+H18</f>
        <v>72253</v>
      </c>
      <c r="J18" s="85">
        <f>I18/I42*100</f>
        <v>7.0458561359301317</v>
      </c>
      <c r="K18" s="76"/>
      <c r="L18" s="77"/>
      <c r="M18" s="77"/>
      <c r="N18" s="77"/>
      <c r="O18" s="77"/>
      <c r="P18" s="77"/>
      <c r="Q18" s="78"/>
      <c r="S18" s="115"/>
      <c r="T18" s="115"/>
      <c r="U18" s="105"/>
      <c r="V18" s="105"/>
      <c r="W18" s="105"/>
      <c r="X18" s="244"/>
      <c r="Y18" s="245"/>
      <c r="Z18" s="105"/>
      <c r="AA18" s="244"/>
      <c r="AB18" s="115"/>
      <c r="AC18" s="115"/>
    </row>
    <row r="19" spans="1:29" ht="15" customHeight="1" x14ac:dyDescent="0.25">
      <c r="A19" s="285"/>
      <c r="B19" s="4" t="s">
        <v>23</v>
      </c>
      <c r="C19" s="99">
        <v>955</v>
      </c>
      <c r="D19" s="6">
        <v>9668</v>
      </c>
      <c r="E19" s="6">
        <f>SUM(C19:D19)</f>
        <v>10623</v>
      </c>
      <c r="F19" s="7">
        <f>E19/E43*100</f>
        <v>8.5839649627486789</v>
      </c>
      <c r="G19" s="97">
        <v>6284</v>
      </c>
      <c r="H19" s="6">
        <v>57775</v>
      </c>
      <c r="I19" s="6">
        <f>SUM(G19:H19)</f>
        <v>64059</v>
      </c>
      <c r="J19" s="86">
        <f>I19/I43*100</f>
        <v>6.4509209775019869</v>
      </c>
      <c r="K19" s="74"/>
      <c r="Q19" s="75"/>
      <c r="S19" s="115"/>
      <c r="T19" s="115"/>
      <c r="U19" s="105"/>
      <c r="V19" s="116"/>
      <c r="W19" s="116"/>
      <c r="X19" s="244"/>
      <c r="Y19" s="243"/>
      <c r="Z19" s="116"/>
      <c r="AA19" s="105"/>
      <c r="AB19" s="115"/>
      <c r="AC19" s="115"/>
    </row>
    <row r="20" spans="1:29" ht="15" customHeight="1" x14ac:dyDescent="0.25">
      <c r="A20" s="285"/>
      <c r="B20" s="4" t="s">
        <v>9</v>
      </c>
      <c r="C20" s="99">
        <v>1688</v>
      </c>
      <c r="D20" s="6">
        <v>11786</v>
      </c>
      <c r="E20" s="6">
        <f>C20+D20</f>
        <v>13474</v>
      </c>
      <c r="F20" s="7">
        <f>E20/E44*100</f>
        <v>10.483481941397072</v>
      </c>
      <c r="G20" s="97">
        <v>9696</v>
      </c>
      <c r="H20" s="6">
        <v>67869</v>
      </c>
      <c r="I20" s="6">
        <f>G20+H20</f>
        <v>77565</v>
      </c>
      <c r="J20" s="86">
        <f>I20/I44*100</f>
        <v>6.0270875099072221</v>
      </c>
      <c r="K20" s="74"/>
      <c r="Q20" s="7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ht="15" customHeight="1" x14ac:dyDescent="0.25">
      <c r="A21" s="285"/>
      <c r="B21" s="4" t="s">
        <v>28</v>
      </c>
      <c r="C21" s="12">
        <f>C18/C19*100</f>
        <v>103.1413612565445</v>
      </c>
      <c r="D21" s="13">
        <f>D18/D19*100</f>
        <v>109.26768721555649</v>
      </c>
      <c r="E21" s="13">
        <f>E18/E19*100</f>
        <v>108.71693495246164</v>
      </c>
      <c r="F21" s="7"/>
      <c r="G21" s="17">
        <f>G18/G19*100</f>
        <v>94.398472310630183</v>
      </c>
      <c r="H21" s="13">
        <f>H18/H19*100</f>
        <v>114.79186499350931</v>
      </c>
      <c r="I21" s="13">
        <f>I18/I19*100</f>
        <v>112.79133298989994</v>
      </c>
      <c r="J21" s="86"/>
      <c r="K21" s="74"/>
      <c r="Q21" s="7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ht="15" customHeight="1" x14ac:dyDescent="0.25">
      <c r="A22" s="285"/>
      <c r="B22" s="4" t="s">
        <v>27</v>
      </c>
      <c r="C22" s="12">
        <f>C18/C20*100</f>
        <v>58.353080568720387</v>
      </c>
      <c r="D22" s="252">
        <f>D18/D20*100</f>
        <v>89.631766502630242</v>
      </c>
      <c r="E22" s="13">
        <f>E18/E20*100</f>
        <v>85.713225471278022</v>
      </c>
      <c r="F22" s="7"/>
      <c r="G22" s="17">
        <f>G18/G20*100</f>
        <v>61.179867986798676</v>
      </c>
      <c r="H22" s="13">
        <f>H18/H20*100</f>
        <v>97.719135393183933</v>
      </c>
      <c r="I22" s="13">
        <f>I18/I20*100</f>
        <v>93.151550312641007</v>
      </c>
      <c r="J22" s="86"/>
      <c r="K22" s="74"/>
      <c r="Q22" s="7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" customHeight="1" thickBot="1" x14ac:dyDescent="0.3">
      <c r="A23" s="286"/>
      <c r="B23" s="18" t="s">
        <v>7</v>
      </c>
      <c r="C23" s="54">
        <f>C18/E18*100</f>
        <v>8.5288769590440729</v>
      </c>
      <c r="D23" s="20">
        <f>D18/E18*100</f>
        <v>91.471123040955931</v>
      </c>
      <c r="E23" s="20">
        <f>SUM(C23:D23)</f>
        <v>100</v>
      </c>
      <c r="F23" s="21"/>
      <c r="G23" s="19">
        <f>G18/I18*100</f>
        <v>8.2100397215340539</v>
      </c>
      <c r="H23" s="20">
        <f>H18/I18*100</f>
        <v>91.789960278465941</v>
      </c>
      <c r="I23" s="20">
        <f>SUM(G23:H23)</f>
        <v>100</v>
      </c>
      <c r="J23" s="87"/>
      <c r="K23" s="74"/>
      <c r="Q23" s="7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ht="15" customHeight="1" x14ac:dyDescent="0.25">
      <c r="A24" s="287" t="s">
        <v>12</v>
      </c>
      <c r="B24" s="33" t="s">
        <v>26</v>
      </c>
      <c r="C24" s="98">
        <v>2</v>
      </c>
      <c r="D24" s="37">
        <v>294</v>
      </c>
      <c r="E24" s="36">
        <f>SUM(C24:D24)</f>
        <v>296</v>
      </c>
      <c r="F24" s="38">
        <f>E24/E42*100</f>
        <v>0.24177278259235965</v>
      </c>
      <c r="G24" s="96">
        <v>20</v>
      </c>
      <c r="H24" s="37">
        <v>1830</v>
      </c>
      <c r="I24" s="37">
        <f>SUM(G24:H24)</f>
        <v>1850</v>
      </c>
      <c r="J24" s="88">
        <f>I24/I42*100</f>
        <v>0.18040543439678272</v>
      </c>
      <c r="K24" s="74"/>
      <c r="M24" s="105" t="str">
        <f>B6</f>
        <v>2023.</v>
      </c>
      <c r="N24" s="105" t="str">
        <f>B7</f>
        <v>2022.</v>
      </c>
      <c r="O24" s="105" t="str">
        <f>B8</f>
        <v>2019.</v>
      </c>
      <c r="Q24" s="7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1:29" ht="15" customHeight="1" x14ac:dyDescent="0.25">
      <c r="A25" s="287"/>
      <c r="B25" s="4" t="s">
        <v>23</v>
      </c>
      <c r="C25" s="99">
        <v>6</v>
      </c>
      <c r="D25" s="6">
        <v>409</v>
      </c>
      <c r="E25" s="6">
        <f>SUM(C25:D25)</f>
        <v>415</v>
      </c>
      <c r="F25" s="7">
        <f>E25/E43*100</f>
        <v>0.33534269599366484</v>
      </c>
      <c r="G25" s="97">
        <v>13</v>
      </c>
      <c r="H25" s="6">
        <v>2402</v>
      </c>
      <c r="I25" s="6">
        <f>SUM(G25:H25)</f>
        <v>2415</v>
      </c>
      <c r="J25" s="86">
        <f>I25/I43*100</f>
        <v>0.2431972737736664</v>
      </c>
      <c r="K25" s="74"/>
      <c r="L25" s="105" t="s">
        <v>12</v>
      </c>
      <c r="M25" s="105">
        <f>I24</f>
        <v>1850</v>
      </c>
      <c r="N25" s="105">
        <f>I25</f>
        <v>2415</v>
      </c>
      <c r="O25" s="105">
        <f>I26</f>
        <v>1765</v>
      </c>
      <c r="Q25" s="7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1:29" ht="15" customHeight="1" x14ac:dyDescent="0.25">
      <c r="A26" s="287"/>
      <c r="B26" s="4" t="s">
        <v>9</v>
      </c>
      <c r="C26" s="99">
        <v>8</v>
      </c>
      <c r="D26" s="6">
        <v>313</v>
      </c>
      <c r="E26" s="6">
        <f>SUM(C26:D26)</f>
        <v>321</v>
      </c>
      <c r="F26" s="7">
        <f>E26/E44*100</f>
        <v>0.24975491340273565</v>
      </c>
      <c r="G26" s="97">
        <v>26</v>
      </c>
      <c r="H26" s="6">
        <v>1739</v>
      </c>
      <c r="I26" s="5">
        <f>SUM(G26:H26)</f>
        <v>1765</v>
      </c>
      <c r="J26" s="86">
        <f>I26/I44*100</f>
        <v>0.13714703094161346</v>
      </c>
      <c r="K26" s="74"/>
      <c r="L26" s="105" t="str">
        <f>A18</f>
        <v>OSTALI UGOSTITELJSKI OBJEKTI ZA SMJEŠTAJ</v>
      </c>
      <c r="M26" s="117">
        <f>I18</f>
        <v>72253</v>
      </c>
      <c r="N26" s="117">
        <f>I19</f>
        <v>64059</v>
      </c>
      <c r="O26" s="117">
        <f>I20</f>
        <v>77565</v>
      </c>
      <c r="Q26" s="7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ht="15" customHeight="1" x14ac:dyDescent="0.25">
      <c r="A27" s="287"/>
      <c r="B27" s="4" t="s">
        <v>28</v>
      </c>
      <c r="C27" s="12">
        <f>C24/C25*100</f>
        <v>33.333333333333329</v>
      </c>
      <c r="D27" s="13">
        <f>D24/D25*100</f>
        <v>71.882640586797066</v>
      </c>
      <c r="E27" s="13">
        <f>E24/E25*100</f>
        <v>71.325301204819283</v>
      </c>
      <c r="F27" s="7"/>
      <c r="G27" s="17">
        <f>G24/G25*100</f>
        <v>153.84615384615387</v>
      </c>
      <c r="H27" s="13">
        <f>H24/H25*100</f>
        <v>76.186511240632797</v>
      </c>
      <c r="I27" s="6">
        <f>I24/I25*100</f>
        <v>76.604554865424433</v>
      </c>
      <c r="J27" s="86"/>
      <c r="K27" s="74"/>
      <c r="L27" s="105" t="s">
        <v>10</v>
      </c>
      <c r="M27" s="117">
        <f>I12</f>
        <v>462614</v>
      </c>
      <c r="N27" s="117">
        <f>I13</f>
        <v>482264</v>
      </c>
      <c r="O27" s="117">
        <f>I14</f>
        <v>470187</v>
      </c>
      <c r="Q27" s="7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15" customHeight="1" x14ac:dyDescent="0.25">
      <c r="A28" s="287"/>
      <c r="B28" s="4" t="s">
        <v>27</v>
      </c>
      <c r="C28" s="12">
        <f>C24/C26*100</f>
        <v>25</v>
      </c>
      <c r="D28" s="252">
        <f>D24/D26*100</f>
        <v>93.929712460063897</v>
      </c>
      <c r="E28" s="252">
        <f>E24/E26*100</f>
        <v>92.211838006230522</v>
      </c>
      <c r="F28" s="7"/>
      <c r="G28" s="17">
        <f>G24/G26*100</f>
        <v>76.923076923076934</v>
      </c>
      <c r="H28" s="13">
        <f>H24/H26*100</f>
        <v>105.23289246693501</v>
      </c>
      <c r="I28" s="13">
        <f>I24/I26*100</f>
        <v>104.81586402266289</v>
      </c>
      <c r="J28" s="86"/>
      <c r="K28" s="74"/>
      <c r="L28" s="105" t="s">
        <v>8</v>
      </c>
      <c r="M28" s="117">
        <f>I6</f>
        <v>124111</v>
      </c>
      <c r="N28" s="117">
        <f>I7</f>
        <v>127934</v>
      </c>
      <c r="O28" s="117">
        <f>I8</f>
        <v>137850</v>
      </c>
      <c r="Q28" s="7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</row>
    <row r="29" spans="1:29" ht="15" customHeight="1" thickBot="1" x14ac:dyDescent="0.3">
      <c r="A29" s="287"/>
      <c r="B29" s="11" t="s">
        <v>7</v>
      </c>
      <c r="C29" s="55">
        <f>C24/E24*100</f>
        <v>0.67567567567567566</v>
      </c>
      <c r="D29" s="15">
        <f>D24/E24*100</f>
        <v>99.324324324324323</v>
      </c>
      <c r="E29" s="15">
        <f>SUM(C29:D29)</f>
        <v>100</v>
      </c>
      <c r="F29" s="16"/>
      <c r="G29" s="14">
        <f>G24/I24*100</f>
        <v>1.0810810810810811</v>
      </c>
      <c r="H29" s="15">
        <f>H24/I24*100</f>
        <v>98.918918918918919</v>
      </c>
      <c r="I29" s="15">
        <f>SUM(G29:H29)</f>
        <v>100</v>
      </c>
      <c r="J29" s="89"/>
      <c r="K29" s="74"/>
      <c r="Q29" s="7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1:29" ht="15" customHeight="1" x14ac:dyDescent="0.25">
      <c r="A30" s="262" t="s">
        <v>13</v>
      </c>
      <c r="B30" s="39" t="s">
        <v>26</v>
      </c>
      <c r="C30" s="100">
        <f t="shared" ref="C30:J32" si="0">C6+C12+C18+C24</f>
        <v>10258</v>
      </c>
      <c r="D30" s="34">
        <f t="shared" si="0"/>
        <v>99657</v>
      </c>
      <c r="E30" s="34">
        <f t="shared" si="0"/>
        <v>109915</v>
      </c>
      <c r="F30" s="35">
        <f t="shared" si="0"/>
        <v>89.778565535943287</v>
      </c>
      <c r="G30" s="93">
        <f t="shared" si="0"/>
        <v>48554</v>
      </c>
      <c r="H30" s="34">
        <f t="shared" si="0"/>
        <v>612274</v>
      </c>
      <c r="I30" s="34">
        <f>I6+I12+I18+I24</f>
        <v>660828</v>
      </c>
      <c r="J30" s="85">
        <f t="shared" si="0"/>
        <v>64.441601298139005</v>
      </c>
      <c r="K30" s="74"/>
      <c r="Q30" s="7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1:29" ht="15" customHeight="1" x14ac:dyDescent="0.25">
      <c r="A31" s="263"/>
      <c r="B31" s="213" t="s">
        <v>23</v>
      </c>
      <c r="C31" s="101">
        <f t="shared" si="0"/>
        <v>10137</v>
      </c>
      <c r="D31" s="56">
        <f t="shared" si="0"/>
        <v>100504</v>
      </c>
      <c r="E31" s="56">
        <f t="shared" si="0"/>
        <v>110641</v>
      </c>
      <c r="F31" s="57">
        <f t="shared" si="0"/>
        <v>89.403978861289318</v>
      </c>
      <c r="G31" s="95">
        <f>G7+G13+G19+G25</f>
        <v>49100</v>
      </c>
      <c r="H31" s="56">
        <f>H7+H13+H19+H25</f>
        <v>627572</v>
      </c>
      <c r="I31" s="56">
        <f t="shared" si="0"/>
        <v>676672</v>
      </c>
      <c r="J31" s="90">
        <f t="shared" si="0"/>
        <v>68.142768380527684</v>
      </c>
      <c r="K31" s="82"/>
      <c r="L31" s="83"/>
      <c r="M31" s="83"/>
      <c r="N31" s="83"/>
      <c r="O31" s="83"/>
      <c r="P31" s="83"/>
      <c r="Q31" s="84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</row>
    <row r="32" spans="1:29" ht="15" customHeight="1" x14ac:dyDescent="0.25">
      <c r="A32" s="263"/>
      <c r="B32" s="213" t="s">
        <v>9</v>
      </c>
      <c r="C32" s="101">
        <f t="shared" si="0"/>
        <v>11617</v>
      </c>
      <c r="D32" s="56">
        <f t="shared" si="0"/>
        <v>102664</v>
      </c>
      <c r="E32" s="56">
        <f t="shared" si="0"/>
        <v>114281</v>
      </c>
      <c r="F32" s="57">
        <f t="shared" si="0"/>
        <v>88.916639434822528</v>
      </c>
      <c r="G32" s="95">
        <f>G8+G14+G20+G26</f>
        <v>60133</v>
      </c>
      <c r="H32" s="56">
        <f>H8+H14+H20+H26</f>
        <v>627234</v>
      </c>
      <c r="I32" s="56">
        <f t="shared" si="0"/>
        <v>687367</v>
      </c>
      <c r="J32" s="90">
        <f t="shared" si="0"/>
        <v>53.410959329883276</v>
      </c>
      <c r="K32" s="82"/>
      <c r="L32" s="83"/>
      <c r="M32" s="83"/>
      <c r="N32" s="83"/>
      <c r="O32" s="83"/>
      <c r="P32" s="83"/>
      <c r="Q32" s="84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</row>
    <row r="33" spans="1:17" ht="15" customHeight="1" thickBot="1" x14ac:dyDescent="0.3">
      <c r="A33" s="263"/>
      <c r="B33" s="213" t="s">
        <v>28</v>
      </c>
      <c r="C33" s="58">
        <f>C30/C31*100</f>
        <v>101.19364703561212</v>
      </c>
      <c r="D33" s="59">
        <f>D30/D31*100</f>
        <v>99.15724747273741</v>
      </c>
      <c r="E33" s="59">
        <f>E30/E31*100</f>
        <v>99.343823718151498</v>
      </c>
      <c r="F33" s="57"/>
      <c r="G33" s="60">
        <f>G30/G31*100</f>
        <v>98.887983706720973</v>
      </c>
      <c r="H33" s="59">
        <f>H30/H31*100</f>
        <v>97.562351411471511</v>
      </c>
      <c r="I33" s="59">
        <f>I30/I31*100</f>
        <v>97.658540622339913</v>
      </c>
      <c r="J33" s="90"/>
      <c r="K33" s="79"/>
      <c r="L33" s="80"/>
      <c r="M33" s="80"/>
      <c r="N33" s="80"/>
      <c r="O33" s="80"/>
      <c r="P33" s="80"/>
      <c r="Q33" s="81"/>
    </row>
    <row r="34" spans="1:17" ht="15" customHeight="1" x14ac:dyDescent="0.25">
      <c r="A34" s="263"/>
      <c r="B34" s="213" t="s">
        <v>27</v>
      </c>
      <c r="C34" s="58">
        <f>C30/C32*100</f>
        <v>88.301626926056642</v>
      </c>
      <c r="D34" s="59">
        <f>D30/D32*100</f>
        <v>97.071027818904383</v>
      </c>
      <c r="E34" s="59">
        <f>E30/E32*100</f>
        <v>96.179592408186849</v>
      </c>
      <c r="F34" s="57"/>
      <c r="G34" s="60">
        <f>G30/G32*100</f>
        <v>80.744350024113217</v>
      </c>
      <c r="H34" s="59">
        <f>H30/H32*100</f>
        <v>97.614925211324646</v>
      </c>
      <c r="I34" s="59">
        <f>I30/I32*100</f>
        <v>96.139034896932785</v>
      </c>
      <c r="J34" s="57"/>
      <c r="K34" s="254" t="s">
        <v>21</v>
      </c>
      <c r="L34" s="255"/>
      <c r="M34" s="255"/>
      <c r="N34" s="255"/>
      <c r="O34" s="255"/>
      <c r="P34" s="255"/>
      <c r="Q34" s="256"/>
    </row>
    <row r="35" spans="1:17" ht="15" customHeight="1" thickBot="1" x14ac:dyDescent="0.3">
      <c r="A35" s="264"/>
      <c r="B35" s="214" t="s">
        <v>7</v>
      </c>
      <c r="C35" s="65">
        <f>C30/E30*100</f>
        <v>9.3326661511167721</v>
      </c>
      <c r="D35" s="66">
        <f>D30/E30*100</f>
        <v>90.667333848883231</v>
      </c>
      <c r="E35" s="66">
        <f>SUM(C35:D35)</f>
        <v>100</v>
      </c>
      <c r="F35" s="67"/>
      <c r="G35" s="68">
        <f>G30/I30*100</f>
        <v>7.3474489579739357</v>
      </c>
      <c r="H35" s="66">
        <f>H30/I30*100</f>
        <v>92.652551042026062</v>
      </c>
      <c r="I35" s="66">
        <f>SUM(G35:H35)</f>
        <v>100</v>
      </c>
      <c r="J35" s="67"/>
      <c r="K35" s="257"/>
      <c r="L35" s="258"/>
      <c r="M35" s="258"/>
      <c r="N35" s="258"/>
      <c r="O35" s="258"/>
      <c r="P35" s="258"/>
      <c r="Q35" s="259"/>
    </row>
    <row r="36" spans="1:17" ht="15" customHeight="1" x14ac:dyDescent="0.25">
      <c r="A36" s="265" t="s">
        <v>14</v>
      </c>
      <c r="B36" s="33" t="s">
        <v>26</v>
      </c>
      <c r="C36" s="100">
        <v>3667</v>
      </c>
      <c r="D36" s="34">
        <v>8847</v>
      </c>
      <c r="E36" s="34">
        <f>SUM(C36:D36)</f>
        <v>12514</v>
      </c>
      <c r="F36" s="35">
        <f>E36/E42*100</f>
        <v>10.221434464056719</v>
      </c>
      <c r="G36" s="93">
        <v>148460</v>
      </c>
      <c r="H36" s="34">
        <v>216180</v>
      </c>
      <c r="I36" s="34">
        <f>G36+H36</f>
        <v>364640</v>
      </c>
      <c r="J36" s="35">
        <f>I36/I42*100</f>
        <v>35.558398701861002</v>
      </c>
      <c r="K36" s="74"/>
      <c r="Q36" s="75"/>
    </row>
    <row r="37" spans="1:17" ht="15" customHeight="1" x14ac:dyDescent="0.25">
      <c r="A37" s="266"/>
      <c r="B37" s="4" t="s">
        <v>23</v>
      </c>
      <c r="C37" s="102">
        <v>3860</v>
      </c>
      <c r="D37" s="27">
        <v>9253</v>
      </c>
      <c r="E37" s="182">
        <f>SUM(C37:D37)</f>
        <v>13113</v>
      </c>
      <c r="F37" s="28">
        <f>E37/E43*100</f>
        <v>10.596021138710668</v>
      </c>
      <c r="G37" s="94">
        <v>144999</v>
      </c>
      <c r="H37" s="27">
        <v>171350</v>
      </c>
      <c r="I37" s="27">
        <f>G37+H37</f>
        <v>316349</v>
      </c>
      <c r="J37" s="28">
        <f>I37/I43*100</f>
        <v>31.857231619472298</v>
      </c>
      <c r="K37" s="74"/>
      <c r="L37" s="105" t="s">
        <v>8</v>
      </c>
      <c r="M37" s="106">
        <f>J6</f>
        <v>12.102864253199515</v>
      </c>
      <c r="Q37" s="75"/>
    </row>
    <row r="38" spans="1:17" ht="15" customHeight="1" x14ac:dyDescent="0.25">
      <c r="A38" s="266"/>
      <c r="B38" s="4" t="s">
        <v>9</v>
      </c>
      <c r="C38" s="102">
        <v>5313</v>
      </c>
      <c r="D38" s="27">
        <v>8932</v>
      </c>
      <c r="E38" s="27">
        <f>SUM(C38:D38)</f>
        <v>14245</v>
      </c>
      <c r="F38" s="28">
        <f>E38/E44*100</f>
        <v>11.083360565177474</v>
      </c>
      <c r="G38" s="94">
        <v>279834</v>
      </c>
      <c r="H38" s="27">
        <v>319739</v>
      </c>
      <c r="I38" s="27">
        <f>G38+H38</f>
        <v>599573</v>
      </c>
      <c r="J38" s="28">
        <f>I38/I44*100</f>
        <v>46.589040670116709</v>
      </c>
      <c r="K38" s="74"/>
      <c r="L38" s="105" t="s">
        <v>10</v>
      </c>
      <c r="M38" s="106">
        <f>J12</f>
        <v>45.112475474612566</v>
      </c>
      <c r="Q38" s="75"/>
    </row>
    <row r="39" spans="1:17" ht="15" customHeight="1" x14ac:dyDescent="0.25">
      <c r="A39" s="266"/>
      <c r="B39" s="4" t="s">
        <v>28</v>
      </c>
      <c r="C39" s="29">
        <f>C36/C37*100</f>
        <v>95</v>
      </c>
      <c r="D39" s="30">
        <f>D36/D37*100</f>
        <v>95.61223387009619</v>
      </c>
      <c r="E39" s="30">
        <f>E36/E37*100</f>
        <v>95.432014031876761</v>
      </c>
      <c r="F39" s="28"/>
      <c r="G39" s="31">
        <f>G36/G37*100</f>
        <v>102.38691301319321</v>
      </c>
      <c r="H39" s="30">
        <f>H36/H37*100</f>
        <v>126.16282462795448</v>
      </c>
      <c r="I39" s="30">
        <f>I36/I37*100</f>
        <v>115.265102782054</v>
      </c>
      <c r="J39" s="28"/>
      <c r="K39" s="74"/>
      <c r="L39" s="105" t="s">
        <v>11</v>
      </c>
      <c r="M39" s="106">
        <f>J18</f>
        <v>7.0458561359301317</v>
      </c>
      <c r="Q39" s="75"/>
    </row>
    <row r="40" spans="1:17" ht="15" customHeight="1" x14ac:dyDescent="0.25">
      <c r="A40" s="266"/>
      <c r="B40" s="4" t="s">
        <v>27</v>
      </c>
      <c r="C40" s="29">
        <f>C36/C38*100</f>
        <v>69.019386410690771</v>
      </c>
      <c r="D40" s="246">
        <f>D36/D38*100</f>
        <v>99.048365427675776</v>
      </c>
      <c r="E40" s="30">
        <f>E36/E38*100</f>
        <v>87.848367848367843</v>
      </c>
      <c r="F40" s="28"/>
      <c r="G40" s="31">
        <f>G36/G38*100</f>
        <v>53.052881351086711</v>
      </c>
      <c r="H40" s="30">
        <f>H36/H38*100</f>
        <v>67.611395544490975</v>
      </c>
      <c r="I40" s="30">
        <f>I36/I38*100</f>
        <v>60.816614490645847</v>
      </c>
      <c r="J40" s="28"/>
      <c r="K40" s="74"/>
      <c r="L40" s="105" t="s">
        <v>12</v>
      </c>
      <c r="M40" s="106">
        <f>J24</f>
        <v>0.18040543439678272</v>
      </c>
      <c r="Q40" s="75"/>
    </row>
    <row r="41" spans="1:17" ht="15" customHeight="1" thickBot="1" x14ac:dyDescent="0.3">
      <c r="A41" s="267"/>
      <c r="B41" s="215" t="s">
        <v>7</v>
      </c>
      <c r="C41" s="62">
        <f>C36/E36*100</f>
        <v>29.303180437909543</v>
      </c>
      <c r="D41" s="63">
        <f>D36/E36*100</f>
        <v>70.696819562090468</v>
      </c>
      <c r="E41" s="63">
        <f>SUM(C41:D41)</f>
        <v>100.00000000000001</v>
      </c>
      <c r="F41" s="32"/>
      <c r="G41" s="64">
        <f>G36/I36*100</f>
        <v>40.714129003949104</v>
      </c>
      <c r="H41" s="63">
        <f>H36/I36*100</f>
        <v>59.285870996050903</v>
      </c>
      <c r="I41" s="63">
        <f>SUM(G41:H41)</f>
        <v>100</v>
      </c>
      <c r="J41" s="32"/>
      <c r="K41" s="74"/>
      <c r="L41" s="105" t="s">
        <v>22</v>
      </c>
      <c r="M41" s="106">
        <f>J36</f>
        <v>35.558398701861002</v>
      </c>
      <c r="Q41" s="75"/>
    </row>
    <row r="42" spans="1:17" ht="15" customHeight="1" x14ac:dyDescent="0.25">
      <c r="A42" s="278" t="s">
        <v>19</v>
      </c>
      <c r="B42" s="61" t="s">
        <v>26</v>
      </c>
      <c r="C42" s="103">
        <f t="shared" ref="C42:D44" si="1">C30+C36</f>
        <v>13925</v>
      </c>
      <c r="D42" s="69">
        <f t="shared" si="1"/>
        <v>108504</v>
      </c>
      <c r="E42" s="69">
        <f>SUM(C42:D42)</f>
        <v>122429</v>
      </c>
      <c r="F42" s="70">
        <f>F6+F12+F18+F24+F36</f>
        <v>100</v>
      </c>
      <c r="G42" s="91">
        <f>G30+G36</f>
        <v>197014</v>
      </c>
      <c r="H42" s="69">
        <f t="shared" ref="G42:H44" si="2">H30+H36</f>
        <v>828454</v>
      </c>
      <c r="I42" s="69">
        <f>SUM(G42:H42)</f>
        <v>1025468</v>
      </c>
      <c r="J42" s="70">
        <f>J6+J12+J18+J24+J36</f>
        <v>100</v>
      </c>
      <c r="K42" s="74"/>
      <c r="Q42" s="75"/>
    </row>
    <row r="43" spans="1:17" ht="15" customHeight="1" x14ac:dyDescent="0.25">
      <c r="A43" s="278"/>
      <c r="B43" s="40" t="s">
        <v>23</v>
      </c>
      <c r="C43" s="104">
        <f t="shared" si="1"/>
        <v>13997</v>
      </c>
      <c r="D43" s="41">
        <f t="shared" si="1"/>
        <v>109757</v>
      </c>
      <c r="E43" s="41">
        <f>SUM(C43:D43)</f>
        <v>123754</v>
      </c>
      <c r="F43" s="42">
        <f>F31+F37</f>
        <v>99.999999999999986</v>
      </c>
      <c r="G43" s="299">
        <f t="shared" si="2"/>
        <v>194099</v>
      </c>
      <c r="H43" s="41">
        <f t="shared" si="2"/>
        <v>798922</v>
      </c>
      <c r="I43" s="41">
        <f>SUM(G43:H43)</f>
        <v>993021</v>
      </c>
      <c r="J43" s="42">
        <f>J7+J13+J19+J25+J37</f>
        <v>99.999999999999986</v>
      </c>
      <c r="K43" s="74"/>
      <c r="Q43" s="75"/>
    </row>
    <row r="44" spans="1:17" ht="15" customHeight="1" x14ac:dyDescent="0.25">
      <c r="A44" s="278"/>
      <c r="B44" s="40" t="s">
        <v>9</v>
      </c>
      <c r="C44" s="104">
        <f t="shared" si="1"/>
        <v>16930</v>
      </c>
      <c r="D44" s="41">
        <f t="shared" si="1"/>
        <v>111596</v>
      </c>
      <c r="E44" s="41">
        <f>SUM(C44:D44)</f>
        <v>128526</v>
      </c>
      <c r="F44" s="42">
        <f>F32+F38</f>
        <v>100</v>
      </c>
      <c r="G44" s="92">
        <f t="shared" si="2"/>
        <v>339967</v>
      </c>
      <c r="H44" s="41">
        <f t="shared" si="2"/>
        <v>946973</v>
      </c>
      <c r="I44" s="253">
        <f>SUM(G44:H44)</f>
        <v>1286940</v>
      </c>
      <c r="J44" s="42">
        <f>J32+J38</f>
        <v>99.999999999999986</v>
      </c>
      <c r="K44" s="74"/>
      <c r="Q44" s="75"/>
    </row>
    <row r="45" spans="1:17" ht="15" customHeight="1" x14ac:dyDescent="0.25">
      <c r="A45" s="278"/>
      <c r="B45" s="40" t="s">
        <v>28</v>
      </c>
      <c r="C45" s="43">
        <f>C42/C43*100</f>
        <v>99.485604058012427</v>
      </c>
      <c r="D45" s="44">
        <f>D42/D43*100</f>
        <v>98.858387164372203</v>
      </c>
      <c r="E45" s="44">
        <f>E42/E43*100</f>
        <v>98.929327536887698</v>
      </c>
      <c r="F45" s="42"/>
      <c r="G45" s="45">
        <f>G42/G43*100</f>
        <v>101.50181093153495</v>
      </c>
      <c r="H45" s="44">
        <f>H42/H43*100</f>
        <v>103.69648100815849</v>
      </c>
      <c r="I45" s="44">
        <f>I42/I43*100</f>
        <v>103.26750390978641</v>
      </c>
      <c r="J45" s="42"/>
      <c r="K45" s="74"/>
      <c r="Q45" s="75"/>
    </row>
    <row r="46" spans="1:17" ht="15" customHeight="1" x14ac:dyDescent="0.25">
      <c r="A46" s="278"/>
      <c r="B46" s="40" t="s">
        <v>27</v>
      </c>
      <c r="C46" s="43">
        <f>C42/C44*100</f>
        <v>82.250443000590664</v>
      </c>
      <c r="D46" s="44">
        <f>D42/D44*100</f>
        <v>97.229291372450618</v>
      </c>
      <c r="E46" s="44">
        <f>E42/E44*100</f>
        <v>95.256212750727471</v>
      </c>
      <c r="F46" s="42"/>
      <c r="G46" s="45">
        <f>G42/G44*100</f>
        <v>57.9509187656449</v>
      </c>
      <c r="H46" s="44">
        <f>H42/H44*100</f>
        <v>87.484437254282852</v>
      </c>
      <c r="I46" s="44">
        <f>I42/I44*100</f>
        <v>79.682658088178158</v>
      </c>
      <c r="J46" s="42"/>
      <c r="K46" s="74"/>
      <c r="Q46" s="75"/>
    </row>
    <row r="47" spans="1:17" ht="15" customHeight="1" thickBot="1" x14ac:dyDescent="0.3">
      <c r="A47" s="279"/>
      <c r="B47" s="46" t="s">
        <v>7</v>
      </c>
      <c r="C47" s="47">
        <f>C42/E42*100</f>
        <v>11.373939181076379</v>
      </c>
      <c r="D47" s="48">
        <f>D42/E42*100</f>
        <v>88.626060818923619</v>
      </c>
      <c r="E47" s="48">
        <f>SUM(C47:D47)</f>
        <v>100</v>
      </c>
      <c r="F47" s="49"/>
      <c r="G47" s="50">
        <f>G42/I42*100</f>
        <v>19.212106082296081</v>
      </c>
      <c r="H47" s="48">
        <f>H42/I42*100</f>
        <v>80.787893917703911</v>
      </c>
      <c r="I47" s="48">
        <f>SUM(G47:H47)</f>
        <v>100</v>
      </c>
      <c r="J47" s="49"/>
      <c r="K47" s="76"/>
      <c r="L47" s="77"/>
      <c r="M47" s="77"/>
      <c r="N47" s="77"/>
      <c r="O47" s="77"/>
      <c r="P47" s="77"/>
      <c r="Q47" s="78"/>
    </row>
    <row r="48" spans="1:17" ht="15" customHeight="1" x14ac:dyDescent="0.25">
      <c r="A48" s="107"/>
      <c r="B48" s="108"/>
      <c r="C48" s="108"/>
      <c r="D48" s="108"/>
      <c r="E48" s="108"/>
      <c r="F48" s="108"/>
      <c r="G48" s="108"/>
      <c r="H48" s="108"/>
    </row>
    <row r="49" spans="1:17" ht="15" customHeight="1" x14ac:dyDescent="0.25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</row>
    <row r="50" spans="1:17" ht="15" customHeight="1" x14ac:dyDescent="0.25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</row>
    <row r="51" spans="1:17" ht="15" customHeight="1" x14ac:dyDescent="0.25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</row>
    <row r="52" spans="1:17" ht="15" customHeight="1" x14ac:dyDescent="0.25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</row>
    <row r="53" spans="1:17" ht="1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</row>
    <row r="54" spans="1:17" ht="15" customHeight="1" x14ac:dyDescent="0.25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</row>
    <row r="55" spans="1:17" ht="15" customHeight="1" x14ac:dyDescent="0.2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ht="15" customHeight="1" x14ac:dyDescent="0.2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</row>
    <row r="57" spans="1:17" ht="15" customHeight="1" x14ac:dyDescent="0.2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</row>
    <row r="58" spans="1:17" ht="15" customHeight="1" x14ac:dyDescent="0.2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</row>
    <row r="59" spans="1:17" ht="15" customHeight="1" x14ac:dyDescent="0.2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</row>
    <row r="60" spans="1:17" ht="15" customHeight="1" x14ac:dyDescent="0.2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</row>
    <row r="61" spans="1:17" ht="15" customHeight="1" x14ac:dyDescent="0.2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17" ht="15" customHeight="1" x14ac:dyDescent="0.2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</row>
    <row r="63" spans="1:17" ht="15" customHeight="1" x14ac:dyDescent="0.2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</row>
    <row r="64" spans="1:17" ht="15" customHeight="1" x14ac:dyDescent="0.2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</row>
    <row r="65" spans="1:17" ht="15" customHeight="1" x14ac:dyDescent="0.2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</row>
    <row r="66" spans="1:17" ht="15" customHeight="1" x14ac:dyDescent="0.2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</row>
    <row r="67" spans="1:17" ht="15" customHeight="1" x14ac:dyDescent="0.2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</row>
    <row r="68" spans="1:17" ht="15" customHeight="1" x14ac:dyDescent="0.2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</row>
    <row r="69" spans="1:17" ht="15" customHeight="1" x14ac:dyDescent="0.2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</row>
    <row r="70" spans="1:17" ht="15" customHeight="1" x14ac:dyDescent="0.25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</row>
    <row r="71" spans="1:17" ht="15" customHeight="1" x14ac:dyDescent="0.25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</row>
    <row r="72" spans="1:17" ht="15" customHeight="1" x14ac:dyDescent="0.25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</row>
  </sheetData>
  <mergeCells count="13">
    <mergeCell ref="A42:A47"/>
    <mergeCell ref="A6:A11"/>
    <mergeCell ref="A12:A17"/>
    <mergeCell ref="A18:A23"/>
    <mergeCell ref="A24:A29"/>
    <mergeCell ref="K34:Q35"/>
    <mergeCell ref="A1:Q3"/>
    <mergeCell ref="A30:A35"/>
    <mergeCell ref="A36:A41"/>
    <mergeCell ref="K4:Q4"/>
    <mergeCell ref="A4:B5"/>
    <mergeCell ref="C4:F4"/>
    <mergeCell ref="G4:J4"/>
  </mergeCells>
  <phoneticPr fontId="42" type="noConversion"/>
  <printOptions horizontalCentered="1"/>
  <pageMargins left="0.15748031496062992" right="0.15748031496062992" top="0.10572916666666667" bottom="0.15748031496062992" header="0" footer="0"/>
  <pageSetup paperSize="9" scale="90" fitToHeight="0" orientation="landscape" horizontalDpi="1200" verticalDpi="1200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2485-A869-498A-BBCC-BFBE6363217E}">
  <dimension ref="A1:AR97"/>
  <sheetViews>
    <sheetView zoomScale="90" zoomScaleNormal="90" zoomScaleSheetLayoutView="80" zoomScalePageLayoutView="60" workbookViewId="0">
      <selection activeCell="A87" sqref="A87"/>
    </sheetView>
  </sheetViews>
  <sheetFormatPr defaultRowHeight="15" x14ac:dyDescent="0.25"/>
  <cols>
    <col min="1" max="1" width="25.42578125" customWidth="1"/>
    <col min="18" max="18" width="13.42578125" customWidth="1"/>
    <col min="19" max="20" width="11" bestFit="1" customWidth="1"/>
    <col min="21" max="21" width="10.7109375" customWidth="1"/>
    <col min="24" max="24" width="12.140625" customWidth="1"/>
  </cols>
  <sheetData>
    <row r="1" spans="1:44" ht="9.9499999999999993" customHeight="1" x14ac:dyDescent="0.25">
      <c r="A1" s="288" t="s">
        <v>108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</row>
    <row r="2" spans="1:44" ht="9.9499999999999993" customHeigh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spans="1:44" ht="9.9499999999999993" customHeight="1" thickBot="1" x14ac:dyDescent="0.3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</row>
    <row r="4" spans="1:44" x14ac:dyDescent="0.25">
      <c r="A4" s="297" t="s">
        <v>24</v>
      </c>
      <c r="B4" s="290" t="s">
        <v>26</v>
      </c>
      <c r="C4" s="290"/>
      <c r="D4" s="290"/>
      <c r="E4" s="291" t="s">
        <v>23</v>
      </c>
      <c r="F4" s="290"/>
      <c r="G4" s="292"/>
      <c r="H4" s="290" t="s">
        <v>9</v>
      </c>
      <c r="I4" s="290"/>
      <c r="J4" s="290"/>
      <c r="K4" s="293" t="s">
        <v>28</v>
      </c>
      <c r="L4" s="294"/>
      <c r="M4" s="290" t="s">
        <v>27</v>
      </c>
      <c r="N4" s="290"/>
      <c r="O4" s="295" t="s">
        <v>25</v>
      </c>
      <c r="P4" s="296"/>
      <c r="Q4" s="124"/>
      <c r="R4" s="124"/>
      <c r="S4" s="124"/>
      <c r="T4" s="124"/>
      <c r="U4" s="124"/>
      <c r="V4" s="124"/>
      <c r="W4" s="131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</row>
    <row r="5" spans="1:44" ht="30.75" thickBot="1" x14ac:dyDescent="0.3">
      <c r="A5" s="298"/>
      <c r="B5" s="22" t="s">
        <v>15</v>
      </c>
      <c r="C5" s="23" t="s">
        <v>16</v>
      </c>
      <c r="D5" s="150" t="s">
        <v>17</v>
      </c>
      <c r="E5" s="24" t="s">
        <v>15</v>
      </c>
      <c r="F5" s="23" t="s">
        <v>16</v>
      </c>
      <c r="G5" s="25" t="s">
        <v>17</v>
      </c>
      <c r="H5" s="22" t="s">
        <v>15</v>
      </c>
      <c r="I5" s="23" t="s">
        <v>16</v>
      </c>
      <c r="J5" s="150" t="s">
        <v>17</v>
      </c>
      <c r="K5" s="24" t="s">
        <v>15</v>
      </c>
      <c r="L5" s="26" t="s">
        <v>16</v>
      </c>
      <c r="M5" s="22" t="s">
        <v>15</v>
      </c>
      <c r="N5" s="144" t="s">
        <v>16</v>
      </c>
      <c r="O5" s="24" t="s">
        <v>15</v>
      </c>
      <c r="P5" s="26" t="s">
        <v>16</v>
      </c>
      <c r="Q5" t="str">
        <f t="shared" ref="Q5:Q14" si="0">A6</f>
        <v>Njemačka</v>
      </c>
      <c r="R5" s="125">
        <f>D6</f>
        <v>30.279437311978306</v>
      </c>
      <c r="W5" s="126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</row>
    <row r="6" spans="1:44" x14ac:dyDescent="0.25">
      <c r="A6" s="204" t="s">
        <v>31</v>
      </c>
      <c r="B6" s="146">
        <v>25451</v>
      </c>
      <c r="C6" s="147">
        <v>200095</v>
      </c>
      <c r="D6" s="151">
        <f t="shared" ref="D6:D37" si="1">IF($C$83&lt;&gt;0,C6/$C$83*100,0)</f>
        <v>30.279437311978306</v>
      </c>
      <c r="E6" s="148">
        <v>29045</v>
      </c>
      <c r="F6" s="147">
        <v>229072</v>
      </c>
      <c r="G6" s="149">
        <f t="shared" ref="G6:G37" si="2">IF($F$83&lt;&gt;0,F6/$F$83*100,0)</f>
        <v>33.852738106497682</v>
      </c>
      <c r="H6" s="146">
        <v>26342</v>
      </c>
      <c r="I6" s="147">
        <v>201644</v>
      </c>
      <c r="J6" s="151">
        <f t="shared" ref="J6:J37" si="3">IF($I$83&lt;&gt;0,I6/$I$83*100,0)</f>
        <v>29.335711490368315</v>
      </c>
      <c r="K6" s="156">
        <f t="shared" ref="K6:K37" si="4">IF(OR(B6&lt;&gt;0)*(E6&lt;&gt;0),B6/E6*100," ")</f>
        <v>87.626097435014628</v>
      </c>
      <c r="L6" s="157">
        <f t="shared" ref="L6:L37" si="5">IF(OR(C6&lt;&gt;0)*(F6&lt;&gt;0),C6/F6*100," ")</f>
        <v>87.350265418732974</v>
      </c>
      <c r="M6" s="216">
        <f t="shared" ref="M6:M37" si="6">IF(OR(B6&lt;&gt;0)*(H6&lt;&gt;0),B6/H6*100," ")</f>
        <v>96.617568901374227</v>
      </c>
      <c r="N6" s="217">
        <f t="shared" ref="N6:N37" si="7">IF(OR(C6&lt;&gt;0)*(I6&lt;&gt;0),C6/I6*100," ")</f>
        <v>99.231814484933849</v>
      </c>
      <c r="O6" s="155">
        <f>IF(OR(E6&lt;&gt;0)*(H6&lt;&gt;0),E6/H6*100," ")</f>
        <v>110.2611798648546</v>
      </c>
      <c r="P6" s="157">
        <f>IF(OR(F6&lt;&gt;0)*(I6&lt;&gt;0),F6/I6*100," ")</f>
        <v>113.60218999821467</v>
      </c>
      <c r="Q6" t="str">
        <f t="shared" si="0"/>
        <v>Austrija</v>
      </c>
      <c r="R6" s="125">
        <f t="shared" ref="R6:R14" si="8">D7</f>
        <v>12.634301209997156</v>
      </c>
      <c r="W6" s="126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</row>
    <row r="7" spans="1:44" x14ac:dyDescent="0.25">
      <c r="A7" s="202" t="s">
        <v>32</v>
      </c>
      <c r="B7" s="132">
        <v>16033</v>
      </c>
      <c r="C7" s="133">
        <v>83491</v>
      </c>
      <c r="D7" s="152">
        <f t="shared" si="1"/>
        <v>12.634301209997156</v>
      </c>
      <c r="E7" s="136">
        <v>16212</v>
      </c>
      <c r="F7" s="133">
        <v>85175</v>
      </c>
      <c r="G7" s="51">
        <f t="shared" si="2"/>
        <v>12.587339213089946</v>
      </c>
      <c r="H7" s="132">
        <v>15286</v>
      </c>
      <c r="I7" s="133">
        <v>79816</v>
      </c>
      <c r="J7" s="151">
        <f t="shared" si="3"/>
        <v>11.611846364460325</v>
      </c>
      <c r="K7" s="156">
        <f t="shared" si="4"/>
        <v>98.895879595361464</v>
      </c>
      <c r="L7" s="157">
        <f t="shared" si="5"/>
        <v>98.022894041678896</v>
      </c>
      <c r="M7" s="52">
        <f t="shared" si="6"/>
        <v>104.8868245453356</v>
      </c>
      <c r="N7" s="53">
        <f t="shared" si="7"/>
        <v>104.6043399819585</v>
      </c>
      <c r="O7" s="155">
        <f t="shared" ref="O7:O38" si="9">IF(OR(E7&lt;&gt;0)*(H7&lt;&gt;0),E7/H7*100," ")</f>
        <v>106.05783069475336</v>
      </c>
      <c r="P7" s="157">
        <f t="shared" ref="P7:P70" si="10">IF(OR(F7&lt;&gt;0)*(I7&lt;&gt;0),F7/I7*100," ")</f>
        <v>106.71419264307909</v>
      </c>
      <c r="Q7" t="str">
        <f t="shared" si="0"/>
        <v>Slovenija</v>
      </c>
      <c r="R7" s="125">
        <f t="shared" si="8"/>
        <v>7.863770905591168</v>
      </c>
      <c r="W7" s="126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</row>
    <row r="8" spans="1:44" x14ac:dyDescent="0.25">
      <c r="A8" s="202" t="s">
        <v>35</v>
      </c>
      <c r="B8" s="132">
        <v>10915</v>
      </c>
      <c r="C8" s="133">
        <v>51966</v>
      </c>
      <c r="D8" s="152">
        <f t="shared" si="1"/>
        <v>7.863770905591168</v>
      </c>
      <c r="E8" s="136">
        <v>10035</v>
      </c>
      <c r="F8" s="133">
        <v>50315</v>
      </c>
      <c r="G8" s="51">
        <f t="shared" si="2"/>
        <v>7.4356556795611466</v>
      </c>
      <c r="H8" s="132">
        <v>12909</v>
      </c>
      <c r="I8" s="133">
        <v>62862</v>
      </c>
      <c r="J8" s="151">
        <f t="shared" si="3"/>
        <v>9.145332842571726</v>
      </c>
      <c r="K8" s="156">
        <f t="shared" si="4"/>
        <v>108.76930742401593</v>
      </c>
      <c r="L8" s="157">
        <f t="shared" si="5"/>
        <v>103.28132763589386</v>
      </c>
      <c r="M8" s="52">
        <f t="shared" si="6"/>
        <v>84.553412347974273</v>
      </c>
      <c r="N8" s="53">
        <f t="shared" si="7"/>
        <v>82.666793929559987</v>
      </c>
      <c r="O8" s="155">
        <f t="shared" si="9"/>
        <v>77.736462932837554</v>
      </c>
      <c r="P8" s="157">
        <f t="shared" si="10"/>
        <v>80.040405968629699</v>
      </c>
      <c r="Q8" t="str">
        <f t="shared" si="0"/>
        <v>Mađarska</v>
      </c>
      <c r="R8" s="125">
        <f t="shared" si="8"/>
        <v>7.7976417464151027</v>
      </c>
      <c r="W8" s="126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</row>
    <row r="9" spans="1:44" x14ac:dyDescent="0.25">
      <c r="A9" s="202" t="s">
        <v>33</v>
      </c>
      <c r="B9" s="132">
        <v>10250</v>
      </c>
      <c r="C9" s="133">
        <v>51529</v>
      </c>
      <c r="D9" s="152">
        <f t="shared" si="1"/>
        <v>7.7976417464151027</v>
      </c>
      <c r="E9" s="136">
        <v>8331</v>
      </c>
      <c r="F9" s="133">
        <v>42938</v>
      </c>
      <c r="G9" s="51">
        <f t="shared" si="2"/>
        <v>6.3454672278445088</v>
      </c>
      <c r="H9" s="132">
        <v>9262</v>
      </c>
      <c r="I9" s="133">
        <v>47025</v>
      </c>
      <c r="J9" s="151">
        <f t="shared" si="3"/>
        <v>6.8413234851251223</v>
      </c>
      <c r="K9" s="156">
        <f t="shared" si="4"/>
        <v>123.03444964590085</v>
      </c>
      <c r="L9" s="157">
        <f t="shared" si="5"/>
        <v>120.00791839396339</v>
      </c>
      <c r="M9" s="52">
        <f t="shared" si="6"/>
        <v>110.66724249622111</v>
      </c>
      <c r="N9" s="53">
        <f t="shared" si="7"/>
        <v>109.57788410419988</v>
      </c>
      <c r="O9" s="155">
        <f t="shared" si="9"/>
        <v>89.94817534009934</v>
      </c>
      <c r="P9" s="157">
        <f t="shared" si="10"/>
        <v>91.308878256246672</v>
      </c>
      <c r="Q9" t="str">
        <f t="shared" si="0"/>
        <v>Hrvatska</v>
      </c>
      <c r="R9" s="125">
        <f t="shared" si="8"/>
        <v>7.3474489579739357</v>
      </c>
      <c r="W9" s="126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</row>
    <row r="10" spans="1:44" x14ac:dyDescent="0.25">
      <c r="A10" s="202" t="s">
        <v>36</v>
      </c>
      <c r="B10" s="132">
        <v>10258</v>
      </c>
      <c r="C10" s="133">
        <v>48554</v>
      </c>
      <c r="D10" s="152">
        <f t="shared" si="1"/>
        <v>7.3474489579739357</v>
      </c>
      <c r="E10" s="136">
        <v>10137</v>
      </c>
      <c r="F10" s="133">
        <v>49100</v>
      </c>
      <c r="G10" s="51">
        <f t="shared" si="2"/>
        <v>7.2561004445285153</v>
      </c>
      <c r="H10" s="132">
        <v>11617</v>
      </c>
      <c r="I10" s="133">
        <v>60133</v>
      </c>
      <c r="J10" s="151">
        <f t="shared" si="3"/>
        <v>8.7483105822653684</v>
      </c>
      <c r="K10" s="156">
        <f t="shared" si="4"/>
        <v>101.19364703561212</v>
      </c>
      <c r="L10" s="157">
        <f t="shared" si="5"/>
        <v>98.887983706720973</v>
      </c>
      <c r="M10" s="52">
        <f t="shared" si="6"/>
        <v>88.301626926056642</v>
      </c>
      <c r="N10" s="53">
        <f t="shared" si="7"/>
        <v>80.744350024113217</v>
      </c>
      <c r="O10" s="155">
        <f t="shared" si="9"/>
        <v>87.260049926831357</v>
      </c>
      <c r="P10" s="157">
        <f t="shared" si="10"/>
        <v>81.652337318943012</v>
      </c>
      <c r="Q10" t="str">
        <f t="shared" si="0"/>
        <v>Italija</v>
      </c>
      <c r="R10" s="125">
        <f t="shared" si="8"/>
        <v>7.3448764277542722</v>
      </c>
      <c r="W10" s="126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</row>
    <row r="11" spans="1:44" x14ac:dyDescent="0.25">
      <c r="A11" s="203" t="s">
        <v>34</v>
      </c>
      <c r="B11" s="140">
        <v>8411</v>
      </c>
      <c r="C11" s="141">
        <v>48537</v>
      </c>
      <c r="D11" s="153">
        <f t="shared" si="1"/>
        <v>7.3448764277542722</v>
      </c>
      <c r="E11" s="142">
        <v>8782</v>
      </c>
      <c r="F11" s="141">
        <v>48744</v>
      </c>
      <c r="G11" s="143">
        <f t="shared" si="2"/>
        <v>7.203490021753522</v>
      </c>
      <c r="H11" s="140">
        <v>12189</v>
      </c>
      <c r="I11" s="134">
        <v>71639</v>
      </c>
      <c r="J11" s="176">
        <f t="shared" si="3"/>
        <v>10.422234410438675</v>
      </c>
      <c r="K11" s="221">
        <f t="shared" si="4"/>
        <v>95.775449783648369</v>
      </c>
      <c r="L11" s="222">
        <f t="shared" si="5"/>
        <v>99.575332348596746</v>
      </c>
      <c r="M11" s="223">
        <f t="shared" si="6"/>
        <v>69.004840429895808</v>
      </c>
      <c r="N11" s="240">
        <f t="shared" si="7"/>
        <v>67.752202012870086</v>
      </c>
      <c r="O11" s="241">
        <f t="shared" si="9"/>
        <v>72.048568381327428</v>
      </c>
      <c r="P11" s="222">
        <f t="shared" si="10"/>
        <v>68.041150769832072</v>
      </c>
      <c r="Q11" t="str">
        <f t="shared" si="0"/>
        <v>Slovačka</v>
      </c>
      <c r="R11" s="125">
        <f t="shared" si="8"/>
        <v>5.1382508005108738</v>
      </c>
      <c r="W11" s="126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</row>
    <row r="12" spans="1:44" x14ac:dyDescent="0.25">
      <c r="A12" s="203" t="s">
        <v>37</v>
      </c>
      <c r="B12" s="140">
        <v>5257</v>
      </c>
      <c r="C12" s="141">
        <v>33955</v>
      </c>
      <c r="D12" s="153">
        <f t="shared" si="1"/>
        <v>5.1382508005108738</v>
      </c>
      <c r="E12" s="142">
        <v>4826</v>
      </c>
      <c r="F12" s="141">
        <v>31158</v>
      </c>
      <c r="G12" s="143">
        <f t="shared" si="2"/>
        <v>4.6045942495034522</v>
      </c>
      <c r="H12" s="140">
        <v>4447</v>
      </c>
      <c r="I12" s="134">
        <v>28236</v>
      </c>
      <c r="J12" s="176">
        <f t="shared" si="3"/>
        <v>4.107849227559659</v>
      </c>
      <c r="K12" s="221">
        <f t="shared" si="4"/>
        <v>108.93079154579361</v>
      </c>
      <c r="L12" s="222">
        <f t="shared" si="5"/>
        <v>108.97682778098724</v>
      </c>
      <c r="M12" s="223">
        <f t="shared" si="6"/>
        <v>118.21452664717786</v>
      </c>
      <c r="N12" s="240">
        <f t="shared" si="7"/>
        <v>120.25428530953393</v>
      </c>
      <c r="O12" s="241">
        <f t="shared" si="9"/>
        <v>108.52259950528446</v>
      </c>
      <c r="P12" s="222">
        <f t="shared" si="10"/>
        <v>110.34849128771779</v>
      </c>
      <c r="Q12" t="str">
        <f t="shared" si="0"/>
        <v>Češka</v>
      </c>
      <c r="R12" s="125">
        <f t="shared" si="8"/>
        <v>4.7208956036971799</v>
      </c>
      <c r="W12" s="126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</row>
    <row r="13" spans="1:44" x14ac:dyDescent="0.25">
      <c r="A13" s="203" t="s">
        <v>38</v>
      </c>
      <c r="B13" s="140">
        <v>4807</v>
      </c>
      <c r="C13" s="141">
        <v>31197</v>
      </c>
      <c r="D13" s="153">
        <f t="shared" si="1"/>
        <v>4.7208956036971799</v>
      </c>
      <c r="E13" s="142">
        <v>5209</v>
      </c>
      <c r="F13" s="141">
        <v>33976</v>
      </c>
      <c r="G13" s="143">
        <f t="shared" si="2"/>
        <v>5.021044169109997</v>
      </c>
      <c r="H13" s="140">
        <v>3739</v>
      </c>
      <c r="I13" s="134">
        <v>24131</v>
      </c>
      <c r="J13" s="176">
        <f t="shared" si="3"/>
        <v>3.5106427861680873</v>
      </c>
      <c r="K13" s="221">
        <f t="shared" si="4"/>
        <v>92.282587828757926</v>
      </c>
      <c r="L13" s="222">
        <f t="shared" si="5"/>
        <v>91.820696962561811</v>
      </c>
      <c r="M13" s="223">
        <f t="shared" si="6"/>
        <v>128.56378710885264</v>
      </c>
      <c r="N13" s="240">
        <f t="shared" si="7"/>
        <v>129.28183664166423</v>
      </c>
      <c r="O13" s="241">
        <f t="shared" si="9"/>
        <v>139.31532495319604</v>
      </c>
      <c r="P13" s="222">
        <f t="shared" si="10"/>
        <v>140.79814346690978</v>
      </c>
      <c r="Q13" t="str">
        <f t="shared" si="0"/>
        <v>Poljska</v>
      </c>
      <c r="R13" s="125">
        <f t="shared" si="8"/>
        <v>4.1069688330397618</v>
      </c>
      <c r="W13" s="126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</row>
    <row r="14" spans="1:44" x14ac:dyDescent="0.25">
      <c r="A14" s="203" t="s">
        <v>39</v>
      </c>
      <c r="B14" s="140">
        <v>4087</v>
      </c>
      <c r="C14" s="141">
        <v>27140</v>
      </c>
      <c r="D14" s="153">
        <f t="shared" si="1"/>
        <v>4.1069688330397618</v>
      </c>
      <c r="E14" s="142">
        <v>4067</v>
      </c>
      <c r="F14" s="141">
        <v>28275</v>
      </c>
      <c r="G14" s="143">
        <f t="shared" si="2"/>
        <v>4.1785384942778769</v>
      </c>
      <c r="H14" s="140">
        <v>3582</v>
      </c>
      <c r="I14" s="134">
        <v>24068</v>
      </c>
      <c r="J14" s="176">
        <f t="shared" si="3"/>
        <v>3.5014773767143312</v>
      </c>
      <c r="K14" s="221">
        <f t="shared" si="4"/>
        <v>100.49176297024833</v>
      </c>
      <c r="L14" s="222">
        <f t="shared" si="5"/>
        <v>95.985853227232539</v>
      </c>
      <c r="M14" s="223">
        <f t="shared" si="6"/>
        <v>114.09826912339476</v>
      </c>
      <c r="N14" s="240">
        <f t="shared" si="7"/>
        <v>112.76383579857072</v>
      </c>
      <c r="O14" s="241">
        <f t="shared" si="9"/>
        <v>113.5399218313791</v>
      </c>
      <c r="P14" s="222">
        <f t="shared" si="10"/>
        <v>117.47964101711817</v>
      </c>
      <c r="Q14" t="str">
        <f t="shared" si="0"/>
        <v>Ukrajina</v>
      </c>
      <c r="R14" s="125">
        <f t="shared" si="8"/>
        <v>1.5940607843493315</v>
      </c>
      <c r="W14" s="126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</row>
    <row r="15" spans="1:44" ht="15.75" thickBot="1" x14ac:dyDescent="0.3">
      <c r="A15" s="203" t="s">
        <v>40</v>
      </c>
      <c r="B15" s="140">
        <v>1487</v>
      </c>
      <c r="C15" s="141">
        <v>10534</v>
      </c>
      <c r="D15" s="153">
        <f t="shared" si="1"/>
        <v>1.5940607843493315</v>
      </c>
      <c r="E15" s="142">
        <v>864</v>
      </c>
      <c r="F15" s="141">
        <v>6158</v>
      </c>
      <c r="G15" s="143">
        <f t="shared" si="2"/>
        <v>0.91004208833822009</v>
      </c>
      <c r="H15" s="140">
        <v>1004</v>
      </c>
      <c r="I15" s="134">
        <v>6889</v>
      </c>
      <c r="J15" s="176">
        <f t="shared" si="3"/>
        <v>1.0022302496337474</v>
      </c>
      <c r="K15" s="221">
        <f t="shared" si="4"/>
        <v>172.1064814814815</v>
      </c>
      <c r="L15" s="222">
        <f t="shared" si="5"/>
        <v>171.06203312763884</v>
      </c>
      <c r="M15" s="223">
        <f t="shared" si="6"/>
        <v>148.10756972111554</v>
      </c>
      <c r="N15" s="240">
        <f t="shared" si="7"/>
        <v>152.91043692843664</v>
      </c>
      <c r="O15" s="241">
        <f t="shared" si="9"/>
        <v>86.055776892430274</v>
      </c>
      <c r="P15" s="222">
        <f t="shared" si="10"/>
        <v>89.38888082450282</v>
      </c>
      <c r="Q15" s="127"/>
      <c r="R15" s="129"/>
      <c r="S15" s="127"/>
      <c r="T15" s="127"/>
      <c r="U15" s="127"/>
      <c r="V15" s="127"/>
      <c r="W15" s="128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</row>
    <row r="16" spans="1:44" x14ac:dyDescent="0.25">
      <c r="A16" s="5" t="s">
        <v>42</v>
      </c>
      <c r="B16" s="97">
        <v>1705</v>
      </c>
      <c r="C16" s="6">
        <v>9051</v>
      </c>
      <c r="D16" s="154">
        <f t="shared" si="1"/>
        <v>1.3696453540104232</v>
      </c>
      <c r="E16" s="99">
        <v>1603</v>
      </c>
      <c r="F16" s="6">
        <v>8425</v>
      </c>
      <c r="G16" s="118">
        <f t="shared" si="2"/>
        <v>1.2450640783126834</v>
      </c>
      <c r="H16" s="97">
        <v>1676</v>
      </c>
      <c r="I16" s="6">
        <v>8222</v>
      </c>
      <c r="J16" s="177">
        <f t="shared" si="3"/>
        <v>1.1961586750600479</v>
      </c>
      <c r="K16" s="220">
        <f t="shared" si="4"/>
        <v>106.36306924516532</v>
      </c>
      <c r="L16" s="224">
        <f t="shared" si="5"/>
        <v>107.43026706231453</v>
      </c>
      <c r="M16" s="119">
        <f t="shared" si="6"/>
        <v>101.73031026252983</v>
      </c>
      <c r="N16" s="120">
        <f t="shared" si="7"/>
        <v>110.0827049379713</v>
      </c>
      <c r="O16" s="225">
        <f t="shared" si="9"/>
        <v>95.644391408114558</v>
      </c>
      <c r="P16" s="224">
        <f t="shared" si="10"/>
        <v>102.46898564826077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</row>
    <row r="17" spans="1:44" x14ac:dyDescent="0.25">
      <c r="A17" s="5" t="s">
        <v>41</v>
      </c>
      <c r="B17" s="97">
        <v>1499</v>
      </c>
      <c r="C17" s="6">
        <v>7855</v>
      </c>
      <c r="D17" s="154">
        <f t="shared" si="1"/>
        <v>1.1886602867917218</v>
      </c>
      <c r="E17" s="99">
        <v>1677</v>
      </c>
      <c r="F17" s="6">
        <v>8995</v>
      </c>
      <c r="G17" s="118">
        <f t="shared" si="2"/>
        <v>1.3292998675872505</v>
      </c>
      <c r="H17" s="97">
        <v>1227</v>
      </c>
      <c r="I17" s="6">
        <v>6522</v>
      </c>
      <c r="J17" s="177">
        <f t="shared" si="3"/>
        <v>0.9488381024983743</v>
      </c>
      <c r="K17" s="220">
        <f t="shared" si="4"/>
        <v>89.385807990459156</v>
      </c>
      <c r="L17" s="224">
        <f t="shared" si="5"/>
        <v>87.326292384658146</v>
      </c>
      <c r="M17" s="119">
        <f t="shared" si="6"/>
        <v>122.16788916055418</v>
      </c>
      <c r="N17" s="120">
        <f t="shared" si="7"/>
        <v>120.43851579270162</v>
      </c>
      <c r="O17" s="225">
        <f t="shared" si="9"/>
        <v>136.67481662591686</v>
      </c>
      <c r="P17" s="224">
        <f t="shared" si="10"/>
        <v>137.9178166206685</v>
      </c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</row>
    <row r="18" spans="1:44" x14ac:dyDescent="0.25">
      <c r="A18" s="5" t="s">
        <v>43</v>
      </c>
      <c r="B18" s="97">
        <v>905</v>
      </c>
      <c r="C18" s="6">
        <v>7012</v>
      </c>
      <c r="D18" s="154">
        <f t="shared" si="1"/>
        <v>1.0610930529578044</v>
      </c>
      <c r="E18" s="99">
        <v>996</v>
      </c>
      <c r="F18" s="6">
        <v>5865</v>
      </c>
      <c r="G18" s="118">
        <f t="shared" si="2"/>
        <v>0.86674193700936353</v>
      </c>
      <c r="H18" s="97">
        <v>777</v>
      </c>
      <c r="I18" s="6">
        <v>5449</v>
      </c>
      <c r="J18" s="177">
        <f t="shared" si="3"/>
        <v>0.79273517640503555</v>
      </c>
      <c r="K18" s="220">
        <f t="shared" si="4"/>
        <v>90.863453815261039</v>
      </c>
      <c r="L18" s="224">
        <f t="shared" si="5"/>
        <v>119.55669224211422</v>
      </c>
      <c r="M18" s="119">
        <f t="shared" si="6"/>
        <v>116.47361647361647</v>
      </c>
      <c r="N18" s="120">
        <f t="shared" si="7"/>
        <v>128.68416223160213</v>
      </c>
      <c r="O18" s="225">
        <f t="shared" si="9"/>
        <v>128.18532818532819</v>
      </c>
      <c r="P18" s="224">
        <f t="shared" si="10"/>
        <v>107.63442833547441</v>
      </c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</row>
    <row r="19" spans="1:44" x14ac:dyDescent="0.25">
      <c r="A19" s="5" t="s">
        <v>44</v>
      </c>
      <c r="B19" s="165">
        <v>1029</v>
      </c>
      <c r="C19" s="135">
        <v>5880</v>
      </c>
      <c r="D19" s="154">
        <f t="shared" si="1"/>
        <v>0.88979280538960204</v>
      </c>
      <c r="E19" s="99">
        <v>1064</v>
      </c>
      <c r="F19" s="6">
        <v>5571</v>
      </c>
      <c r="G19" s="118">
        <f t="shared" si="2"/>
        <v>0.82329400359406035</v>
      </c>
      <c r="H19" s="97">
        <v>836</v>
      </c>
      <c r="I19" s="6">
        <v>4982</v>
      </c>
      <c r="J19" s="177">
        <f t="shared" si="3"/>
        <v>0.72479476029544632</v>
      </c>
      <c r="K19" s="220">
        <f t="shared" si="4"/>
        <v>96.710526315789465</v>
      </c>
      <c r="L19" s="224">
        <f t="shared" si="5"/>
        <v>105.54658050619278</v>
      </c>
      <c r="M19" s="119">
        <f t="shared" si="6"/>
        <v>123.08612440191386</v>
      </c>
      <c r="N19" s="120">
        <f t="shared" si="7"/>
        <v>118.02488960256925</v>
      </c>
      <c r="O19" s="225">
        <f t="shared" si="9"/>
        <v>127.27272727272727</v>
      </c>
      <c r="P19" s="224">
        <f t="shared" si="10"/>
        <v>111.82256122039342</v>
      </c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</row>
    <row r="20" spans="1:44" x14ac:dyDescent="0.25">
      <c r="A20" s="5" t="s">
        <v>45</v>
      </c>
      <c r="B20" s="165">
        <v>784</v>
      </c>
      <c r="C20" s="135">
        <v>5316</v>
      </c>
      <c r="D20" s="154">
        <f t="shared" si="1"/>
        <v>0.80444533221957903</v>
      </c>
      <c r="E20" s="99">
        <v>841</v>
      </c>
      <c r="F20" s="6">
        <v>6452</v>
      </c>
      <c r="G20" s="118">
        <f t="shared" si="2"/>
        <v>0.95349002175352315</v>
      </c>
      <c r="H20" s="97">
        <v>1108</v>
      </c>
      <c r="I20" s="6">
        <v>9152</v>
      </c>
      <c r="J20" s="177">
        <f t="shared" si="3"/>
        <v>1.3314575765202576</v>
      </c>
      <c r="K20" s="220">
        <f t="shared" si="4"/>
        <v>93.222354340071348</v>
      </c>
      <c r="L20" s="224">
        <f t="shared" si="5"/>
        <v>82.393056416615011</v>
      </c>
      <c r="M20" s="119">
        <f t="shared" si="6"/>
        <v>70.758122743682307</v>
      </c>
      <c r="N20" s="120">
        <f t="shared" si="7"/>
        <v>58.085664335664333</v>
      </c>
      <c r="O20" s="225">
        <f t="shared" si="9"/>
        <v>75.902527075812273</v>
      </c>
      <c r="P20" s="224">
        <f t="shared" si="10"/>
        <v>70.498251748251747</v>
      </c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</row>
    <row r="21" spans="1:44" ht="17.25" customHeight="1" x14ac:dyDescent="0.25">
      <c r="A21" s="5" t="s">
        <v>46</v>
      </c>
      <c r="B21" s="97">
        <v>929</v>
      </c>
      <c r="C21" s="6">
        <v>4765</v>
      </c>
      <c r="D21" s="154">
        <f t="shared" si="1"/>
        <v>0.72106508804106362</v>
      </c>
      <c r="E21" s="99">
        <v>780</v>
      </c>
      <c r="F21" s="6">
        <v>4178</v>
      </c>
      <c r="G21" s="118">
        <f t="shared" si="2"/>
        <v>0.61743355717393356</v>
      </c>
      <c r="H21" s="97">
        <v>827</v>
      </c>
      <c r="I21" s="6">
        <v>4971</v>
      </c>
      <c r="J21" s="177">
        <f t="shared" si="3"/>
        <v>0.72319445070828248</v>
      </c>
      <c r="K21" s="220">
        <f t="shared" si="4"/>
        <v>119.1025641025641</v>
      </c>
      <c r="L21" s="224">
        <f t="shared" si="5"/>
        <v>114.04978458592628</v>
      </c>
      <c r="M21" s="119">
        <f t="shared" si="6"/>
        <v>112.33373639661426</v>
      </c>
      <c r="N21" s="120">
        <f t="shared" si="7"/>
        <v>95.855964594648967</v>
      </c>
      <c r="O21" s="225">
        <f t="shared" si="9"/>
        <v>94.316807738814987</v>
      </c>
      <c r="P21" s="224">
        <f t="shared" si="10"/>
        <v>84.047475357071008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</row>
    <row r="22" spans="1:44" x14ac:dyDescent="0.25">
      <c r="A22" s="5" t="s">
        <v>47</v>
      </c>
      <c r="B22" s="165">
        <v>604</v>
      </c>
      <c r="C22" s="135">
        <v>3348</v>
      </c>
      <c r="D22" s="154">
        <f t="shared" si="1"/>
        <v>0.50663712796673266</v>
      </c>
      <c r="E22" s="99">
        <v>770</v>
      </c>
      <c r="F22" s="6">
        <v>3900</v>
      </c>
      <c r="G22" s="118">
        <f t="shared" si="2"/>
        <v>0.57635013714177619</v>
      </c>
      <c r="H22" s="97">
        <v>994</v>
      </c>
      <c r="I22" s="6">
        <v>5618</v>
      </c>
      <c r="J22" s="177">
        <f t="shared" si="3"/>
        <v>0.81732175097146076</v>
      </c>
      <c r="K22" s="220">
        <f t="shared" si="4"/>
        <v>78.441558441558442</v>
      </c>
      <c r="L22" s="224">
        <f t="shared" si="5"/>
        <v>85.846153846153854</v>
      </c>
      <c r="M22" s="119">
        <f t="shared" si="6"/>
        <v>60.764587525150901</v>
      </c>
      <c r="N22" s="120">
        <f t="shared" si="7"/>
        <v>59.5941616233535</v>
      </c>
      <c r="O22" s="225">
        <f t="shared" si="9"/>
        <v>77.464788732394368</v>
      </c>
      <c r="P22" s="224">
        <f t="shared" si="10"/>
        <v>69.419722321110712</v>
      </c>
      <c r="Q22" s="130"/>
      <c r="R22" s="226"/>
      <c r="S22" s="226"/>
      <c r="T22" s="226"/>
      <c r="U22" s="226"/>
      <c r="V22" s="226"/>
      <c r="W22" s="226"/>
      <c r="X22" s="226"/>
      <c r="Y22" s="226"/>
      <c r="Z22" s="226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</row>
    <row r="23" spans="1:44" x14ac:dyDescent="0.25">
      <c r="A23" s="5" t="s">
        <v>48</v>
      </c>
      <c r="B23" s="165">
        <v>834</v>
      </c>
      <c r="C23" s="135">
        <v>3333</v>
      </c>
      <c r="D23" s="154">
        <f t="shared" si="1"/>
        <v>0.50436724836114699</v>
      </c>
      <c r="E23" s="99">
        <v>847</v>
      </c>
      <c r="F23" s="6">
        <v>3309</v>
      </c>
      <c r="G23" s="118">
        <f t="shared" si="2"/>
        <v>0.48901092405183016</v>
      </c>
      <c r="H23" s="97">
        <v>907</v>
      </c>
      <c r="I23" s="6">
        <v>4019</v>
      </c>
      <c r="J23" s="177">
        <f t="shared" si="3"/>
        <v>0.58469493007374518</v>
      </c>
      <c r="K23" s="220">
        <f t="shared" si="4"/>
        <v>98.465171192443918</v>
      </c>
      <c r="L23" s="224">
        <f t="shared" si="5"/>
        <v>100.72529465095195</v>
      </c>
      <c r="M23" s="119">
        <f t="shared" si="6"/>
        <v>91.95148842337376</v>
      </c>
      <c r="N23" s="120">
        <f t="shared" si="7"/>
        <v>82.931077382433443</v>
      </c>
      <c r="O23" s="225">
        <f t="shared" si="9"/>
        <v>93.384785005512683</v>
      </c>
      <c r="P23" s="224">
        <f t="shared" si="10"/>
        <v>82.333913908932573</v>
      </c>
      <c r="Q23" s="130"/>
      <c r="R23" s="227"/>
      <c r="S23" s="228"/>
      <c r="T23" s="228"/>
      <c r="U23" s="229"/>
      <c r="V23" s="228"/>
      <c r="W23" s="228"/>
      <c r="X23" s="229"/>
      <c r="Y23" s="230"/>
      <c r="Z23" s="2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</row>
    <row r="24" spans="1:44" x14ac:dyDescent="0.25">
      <c r="A24" s="5" t="s">
        <v>50</v>
      </c>
      <c r="B24" s="165">
        <v>536</v>
      </c>
      <c r="C24" s="135">
        <v>3200</v>
      </c>
      <c r="D24" s="154">
        <f t="shared" si="1"/>
        <v>0.48424098252495351</v>
      </c>
      <c r="E24" s="99">
        <v>768</v>
      </c>
      <c r="F24" s="6">
        <v>4888</v>
      </c>
      <c r="G24" s="118">
        <f t="shared" si="2"/>
        <v>0.72235883855102623</v>
      </c>
      <c r="H24" s="97">
        <v>418</v>
      </c>
      <c r="I24" s="6">
        <v>3725</v>
      </c>
      <c r="J24" s="177">
        <f t="shared" si="3"/>
        <v>0.54192301928954989</v>
      </c>
      <c r="K24" s="220">
        <f t="shared" si="4"/>
        <v>69.791666666666657</v>
      </c>
      <c r="L24" s="224">
        <f t="shared" si="5"/>
        <v>65.466448445171849</v>
      </c>
      <c r="M24" s="119">
        <f t="shared" si="6"/>
        <v>128.22966507177034</v>
      </c>
      <c r="N24" s="120">
        <f t="shared" si="7"/>
        <v>85.90604026845638</v>
      </c>
      <c r="O24" s="225">
        <f t="shared" si="9"/>
        <v>183.73205741626793</v>
      </c>
      <c r="P24" s="224">
        <f t="shared" si="10"/>
        <v>131.22147651006711</v>
      </c>
      <c r="Q24" s="130"/>
      <c r="R24" s="227"/>
      <c r="S24" s="228"/>
      <c r="T24" s="228"/>
      <c r="U24" s="229"/>
      <c r="V24" s="228"/>
      <c r="W24" s="228"/>
      <c r="X24" s="229"/>
      <c r="Y24" s="230"/>
      <c r="Z24" s="2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</row>
    <row r="25" spans="1:44" x14ac:dyDescent="0.25">
      <c r="A25" s="5" t="s">
        <v>51</v>
      </c>
      <c r="B25" s="165">
        <v>567</v>
      </c>
      <c r="C25" s="135">
        <v>3059</v>
      </c>
      <c r="D25" s="154">
        <f t="shared" si="1"/>
        <v>0.46290411423244782</v>
      </c>
      <c r="E25" s="99">
        <v>515</v>
      </c>
      <c r="F25" s="6">
        <v>2852</v>
      </c>
      <c r="G25" s="118">
        <f t="shared" si="2"/>
        <v>0.42147451054572971</v>
      </c>
      <c r="H25" s="97">
        <v>410</v>
      </c>
      <c r="I25" s="6">
        <v>1971</v>
      </c>
      <c r="J25" s="177">
        <f t="shared" si="3"/>
        <v>0.28674638148179937</v>
      </c>
      <c r="K25" s="220">
        <f t="shared" si="4"/>
        <v>110.09708737864077</v>
      </c>
      <c r="L25" s="224">
        <f t="shared" si="5"/>
        <v>107.25806451612902</v>
      </c>
      <c r="M25" s="119">
        <f t="shared" si="6"/>
        <v>138.29268292682926</v>
      </c>
      <c r="N25" s="120">
        <f t="shared" si="7"/>
        <v>155.20040588533737</v>
      </c>
      <c r="O25" s="225">
        <f t="shared" si="9"/>
        <v>125.60975609756098</v>
      </c>
      <c r="P25" s="224">
        <f t="shared" si="10"/>
        <v>144.69812278031455</v>
      </c>
      <c r="Q25" s="130"/>
      <c r="R25" s="227"/>
      <c r="S25" s="228"/>
      <c r="T25" s="228"/>
      <c r="U25" s="229"/>
      <c r="V25" s="228"/>
      <c r="W25" s="228"/>
      <c r="X25" s="229"/>
      <c r="Y25" s="230"/>
      <c r="Z25" s="2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</row>
    <row r="26" spans="1:44" x14ac:dyDescent="0.25">
      <c r="A26" s="5" t="s">
        <v>49</v>
      </c>
      <c r="B26" s="165">
        <v>395</v>
      </c>
      <c r="C26" s="135">
        <v>2561</v>
      </c>
      <c r="D26" s="154">
        <f t="shared" si="1"/>
        <v>0.38754411132700184</v>
      </c>
      <c r="E26" s="99">
        <v>404</v>
      </c>
      <c r="F26" s="6">
        <v>2763</v>
      </c>
      <c r="G26" s="118">
        <f t="shared" si="2"/>
        <v>0.4083219048519815</v>
      </c>
      <c r="H26" s="97">
        <v>388</v>
      </c>
      <c r="I26" s="6">
        <v>2414</v>
      </c>
      <c r="J26" s="177">
        <f t="shared" si="3"/>
        <v>0.35119521303757673</v>
      </c>
      <c r="K26" s="220">
        <f t="shared" si="4"/>
        <v>97.772277227722768</v>
      </c>
      <c r="L26" s="224">
        <f t="shared" si="5"/>
        <v>92.689106044154897</v>
      </c>
      <c r="M26" s="119">
        <f t="shared" si="6"/>
        <v>101.8041237113402</v>
      </c>
      <c r="N26" s="120">
        <f t="shared" si="7"/>
        <v>106.08947804473902</v>
      </c>
      <c r="O26" s="225">
        <f t="shared" si="9"/>
        <v>104.1237113402062</v>
      </c>
      <c r="P26" s="224">
        <f t="shared" si="10"/>
        <v>114.45733222866612</v>
      </c>
      <c r="Q26" s="130"/>
      <c r="R26" s="227"/>
      <c r="S26" s="228"/>
      <c r="T26" s="228"/>
      <c r="U26" s="229"/>
      <c r="V26" s="228"/>
      <c r="W26" s="228"/>
      <c r="X26" s="229"/>
      <c r="Y26" s="230"/>
      <c r="Z26" s="2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</row>
    <row r="27" spans="1:44" x14ac:dyDescent="0.25">
      <c r="A27" s="5" t="s">
        <v>52</v>
      </c>
      <c r="B27" s="165">
        <v>530</v>
      </c>
      <c r="C27" s="135">
        <v>2476</v>
      </c>
      <c r="D27" s="154">
        <f t="shared" si="1"/>
        <v>0.37468146022868276</v>
      </c>
      <c r="E27" s="99">
        <v>491</v>
      </c>
      <c r="F27" s="6">
        <v>2184</v>
      </c>
      <c r="G27" s="118">
        <f t="shared" si="2"/>
        <v>0.32275607679939472</v>
      </c>
      <c r="H27" s="97">
        <v>457</v>
      </c>
      <c r="I27" s="6">
        <v>1803</v>
      </c>
      <c r="J27" s="177">
        <f t="shared" si="3"/>
        <v>0.26230528960511634</v>
      </c>
      <c r="K27" s="220">
        <f t="shared" si="4"/>
        <v>107.94297352342159</v>
      </c>
      <c r="L27" s="224">
        <f t="shared" si="5"/>
        <v>113.36996336996337</v>
      </c>
      <c r="M27" s="119">
        <f t="shared" si="6"/>
        <v>115.97374179431073</v>
      </c>
      <c r="N27" s="120">
        <f t="shared" si="7"/>
        <v>137.32667775929005</v>
      </c>
      <c r="O27" s="225">
        <f t="shared" si="9"/>
        <v>107.4398249452954</v>
      </c>
      <c r="P27" s="224">
        <f t="shared" si="10"/>
        <v>121.13144758735442</v>
      </c>
      <c r="Q27" s="130"/>
      <c r="R27" s="227"/>
      <c r="S27" s="228"/>
      <c r="T27" s="228"/>
      <c r="U27" s="229"/>
      <c r="V27" s="228"/>
      <c r="W27" s="228"/>
      <c r="X27" s="229"/>
      <c r="Y27" s="230"/>
      <c r="Z27" s="2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</row>
    <row r="28" spans="1:44" x14ac:dyDescent="0.25">
      <c r="A28" s="5" t="s">
        <v>53</v>
      </c>
      <c r="B28" s="97">
        <v>159</v>
      </c>
      <c r="C28" s="6">
        <v>2169</v>
      </c>
      <c r="D28" s="154">
        <f t="shared" si="1"/>
        <v>0.32822459096769507</v>
      </c>
      <c r="E28" s="99">
        <v>70</v>
      </c>
      <c r="F28" s="6">
        <v>831</v>
      </c>
      <c r="G28" s="118">
        <f t="shared" si="2"/>
        <v>0.12280691383713231</v>
      </c>
      <c r="H28" s="97">
        <v>88</v>
      </c>
      <c r="I28" s="6">
        <v>564</v>
      </c>
      <c r="J28" s="177">
        <f t="shared" si="3"/>
        <v>8.2052237014578824E-2</v>
      </c>
      <c r="K28" s="220">
        <f t="shared" si="4"/>
        <v>227.14285714285714</v>
      </c>
      <c r="L28" s="224">
        <f t="shared" si="5"/>
        <v>261.0108303249097</v>
      </c>
      <c r="M28" s="119">
        <f t="shared" si="6"/>
        <v>180.68181818181819</v>
      </c>
      <c r="N28" s="120">
        <f t="shared" si="7"/>
        <v>384.57446808510639</v>
      </c>
      <c r="O28" s="225">
        <f t="shared" si="9"/>
        <v>79.545454545454547</v>
      </c>
      <c r="P28" s="224">
        <f t="shared" si="10"/>
        <v>147.34042553191489</v>
      </c>
      <c r="Q28" s="130"/>
      <c r="R28" s="227"/>
      <c r="S28" s="228"/>
      <c r="T28" s="228"/>
      <c r="U28" s="229"/>
      <c r="V28" s="228"/>
      <c r="W28" s="228"/>
      <c r="X28" s="229"/>
      <c r="Y28" s="230"/>
      <c r="Z28" s="2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</row>
    <row r="29" spans="1:44" x14ac:dyDescent="0.25">
      <c r="A29" s="5" t="s">
        <v>54</v>
      </c>
      <c r="B29" s="97">
        <v>112</v>
      </c>
      <c r="C29" s="6">
        <v>1287</v>
      </c>
      <c r="D29" s="154">
        <f t="shared" si="1"/>
        <v>0.19475567015925477</v>
      </c>
      <c r="E29" s="99">
        <v>114</v>
      </c>
      <c r="F29" s="6">
        <v>739</v>
      </c>
      <c r="G29" s="118">
        <f t="shared" si="2"/>
        <v>0.10921096188404426</v>
      </c>
      <c r="H29" s="97">
        <v>115</v>
      </c>
      <c r="I29" s="6">
        <v>797</v>
      </c>
      <c r="J29" s="177">
        <f t="shared" si="3"/>
        <v>0.11594970372450235</v>
      </c>
      <c r="K29" s="220">
        <f t="shared" si="4"/>
        <v>98.245614035087712</v>
      </c>
      <c r="L29" s="224">
        <f t="shared" si="5"/>
        <v>174.15426251691474</v>
      </c>
      <c r="M29" s="119">
        <f t="shared" si="6"/>
        <v>97.391304347826093</v>
      </c>
      <c r="N29" s="120">
        <f t="shared" si="7"/>
        <v>161.48055207026349</v>
      </c>
      <c r="O29" s="225">
        <f t="shared" si="9"/>
        <v>99.130434782608702</v>
      </c>
      <c r="P29" s="224">
        <f t="shared" si="10"/>
        <v>92.722710163111671</v>
      </c>
      <c r="Q29" s="130"/>
      <c r="R29" s="227"/>
      <c r="S29" s="228"/>
      <c r="T29" s="228"/>
      <c r="U29" s="229"/>
      <c r="V29" s="228"/>
      <c r="W29" s="228"/>
      <c r="X29" s="229"/>
      <c r="Y29" s="230"/>
      <c r="Z29" s="2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</row>
    <row r="30" spans="1:44" x14ac:dyDescent="0.25">
      <c r="A30" s="5" t="s">
        <v>56</v>
      </c>
      <c r="B30" s="97">
        <v>182</v>
      </c>
      <c r="C30" s="6">
        <v>1113</v>
      </c>
      <c r="D30" s="154">
        <f t="shared" si="1"/>
        <v>0.16842506673446039</v>
      </c>
      <c r="E30" s="99">
        <v>251</v>
      </c>
      <c r="F30" s="6">
        <v>1785</v>
      </c>
      <c r="G30" s="118">
        <f t="shared" si="2"/>
        <v>0.26379102430719759</v>
      </c>
      <c r="H30" s="97">
        <v>973</v>
      </c>
      <c r="I30" s="6">
        <v>7558</v>
      </c>
      <c r="J30" s="177">
        <f t="shared" si="3"/>
        <v>1.099558169071253</v>
      </c>
      <c r="K30" s="220">
        <f t="shared" si="4"/>
        <v>72.509960159362549</v>
      </c>
      <c r="L30" s="224">
        <f t="shared" si="5"/>
        <v>62.352941176470587</v>
      </c>
      <c r="M30" s="119">
        <f t="shared" si="6"/>
        <v>18.705035971223023</v>
      </c>
      <c r="N30" s="120">
        <f t="shared" si="7"/>
        <v>14.72611802064038</v>
      </c>
      <c r="O30" s="225">
        <f t="shared" si="9"/>
        <v>25.796505652620759</v>
      </c>
      <c r="P30" s="224">
        <f t="shared" si="10"/>
        <v>23.617359089706273</v>
      </c>
      <c r="Q30" s="130"/>
      <c r="R30" s="227"/>
      <c r="S30" s="228"/>
      <c r="T30" s="228"/>
      <c r="U30" s="229"/>
      <c r="V30" s="228"/>
      <c r="W30" s="228"/>
      <c r="X30" s="229"/>
      <c r="Y30" s="230"/>
      <c r="Z30" s="2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x14ac:dyDescent="0.25">
      <c r="A31" s="5" t="s">
        <v>55</v>
      </c>
      <c r="B31" s="97">
        <v>229</v>
      </c>
      <c r="C31" s="6">
        <v>1050</v>
      </c>
      <c r="D31" s="154">
        <f t="shared" si="1"/>
        <v>0.15889157239100038</v>
      </c>
      <c r="E31" s="99">
        <v>218</v>
      </c>
      <c r="F31" s="6">
        <v>1115</v>
      </c>
      <c r="G31" s="118">
        <f t="shared" si="2"/>
        <v>0.16477702638796934</v>
      </c>
      <c r="H31" s="97">
        <v>360</v>
      </c>
      <c r="I31" s="6">
        <v>2105</v>
      </c>
      <c r="J31" s="177">
        <f t="shared" si="3"/>
        <v>0.30624106190724898</v>
      </c>
      <c r="K31" s="220">
        <f t="shared" si="4"/>
        <v>105.04587155963303</v>
      </c>
      <c r="L31" s="224">
        <f t="shared" si="5"/>
        <v>94.170403587443957</v>
      </c>
      <c r="M31" s="119">
        <f t="shared" si="6"/>
        <v>63.611111111111107</v>
      </c>
      <c r="N31" s="120">
        <f t="shared" si="7"/>
        <v>49.881235154394297</v>
      </c>
      <c r="O31" s="225">
        <f t="shared" si="9"/>
        <v>60.55555555555555</v>
      </c>
      <c r="P31" s="224">
        <f t="shared" si="10"/>
        <v>52.969121140142519</v>
      </c>
      <c r="Q31" s="130"/>
      <c r="R31" s="227"/>
      <c r="S31" s="228"/>
      <c r="T31" s="228"/>
      <c r="U31" s="229"/>
      <c r="V31" s="228"/>
      <c r="W31" s="228"/>
      <c r="X31" s="229"/>
      <c r="Y31" s="230"/>
      <c r="Z31" s="2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</row>
    <row r="32" spans="1:44" x14ac:dyDescent="0.25">
      <c r="A32" s="5" t="s">
        <v>58</v>
      </c>
      <c r="B32" s="97">
        <v>115</v>
      </c>
      <c r="C32" s="6">
        <v>774</v>
      </c>
      <c r="D32" s="154">
        <f t="shared" si="1"/>
        <v>0.11712578764822314</v>
      </c>
      <c r="E32" s="99">
        <v>47</v>
      </c>
      <c r="F32" s="6">
        <v>289</v>
      </c>
      <c r="G32" s="118">
        <f t="shared" si="2"/>
        <v>4.2709022983070083E-2</v>
      </c>
      <c r="H32" s="97">
        <v>176</v>
      </c>
      <c r="I32" s="6">
        <v>1311</v>
      </c>
      <c r="J32" s="177">
        <f t="shared" si="3"/>
        <v>0.19072780625197311</v>
      </c>
      <c r="K32" s="220">
        <f t="shared" si="4"/>
        <v>244.68085106382978</v>
      </c>
      <c r="L32" s="224">
        <f t="shared" si="5"/>
        <v>267.82006920415228</v>
      </c>
      <c r="M32" s="119">
        <f t="shared" si="6"/>
        <v>65.340909090909093</v>
      </c>
      <c r="N32" s="120">
        <f t="shared" si="7"/>
        <v>59.038901601830659</v>
      </c>
      <c r="O32" s="225">
        <f t="shared" si="9"/>
        <v>26.704545454545453</v>
      </c>
      <c r="P32" s="224">
        <f t="shared" si="10"/>
        <v>22.04424103737605</v>
      </c>
      <c r="Q32" s="130"/>
      <c r="R32" s="227"/>
      <c r="S32" s="228"/>
      <c r="T32" s="228"/>
      <c r="U32" s="229"/>
      <c r="V32" s="228"/>
      <c r="W32" s="228"/>
      <c r="X32" s="229"/>
      <c r="Y32" s="230"/>
      <c r="Z32" s="2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44" x14ac:dyDescent="0.25">
      <c r="A33" s="5" t="s">
        <v>57</v>
      </c>
      <c r="B33" s="97">
        <v>110</v>
      </c>
      <c r="C33" s="6">
        <v>741</v>
      </c>
      <c r="D33" s="154">
        <f t="shared" si="1"/>
        <v>0.11213205251593455</v>
      </c>
      <c r="E33" s="99">
        <v>60</v>
      </c>
      <c r="F33" s="6">
        <v>206</v>
      </c>
      <c r="G33" s="118">
        <f t="shared" si="2"/>
        <v>3.0443109808001512E-2</v>
      </c>
      <c r="H33" s="97">
        <v>30</v>
      </c>
      <c r="I33" s="6">
        <v>157</v>
      </c>
      <c r="J33" s="177">
        <f t="shared" si="3"/>
        <v>2.2840782289519281E-2</v>
      </c>
      <c r="K33" s="220">
        <f t="shared" si="4"/>
        <v>183.33333333333331</v>
      </c>
      <c r="L33" s="224">
        <f t="shared" si="5"/>
        <v>359.70873786407765</v>
      </c>
      <c r="M33" s="119">
        <f t="shared" si="6"/>
        <v>366.66666666666663</v>
      </c>
      <c r="N33" s="120">
        <f t="shared" si="7"/>
        <v>471.97452229299364</v>
      </c>
      <c r="O33" s="225">
        <f t="shared" si="9"/>
        <v>200</v>
      </c>
      <c r="P33" s="224">
        <f t="shared" si="10"/>
        <v>131.21019108280254</v>
      </c>
      <c r="Q33" s="130"/>
      <c r="R33" s="160"/>
      <c r="S33" s="231"/>
      <c r="T33" s="231"/>
      <c r="U33" s="232"/>
      <c r="V33" s="231"/>
      <c r="W33" s="231"/>
      <c r="X33" s="233"/>
      <c r="Y33" s="234"/>
      <c r="Z33" s="234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</row>
    <row r="34" spans="1:44" x14ac:dyDescent="0.25">
      <c r="A34" s="5" t="s">
        <v>61</v>
      </c>
      <c r="B34" s="97">
        <v>170</v>
      </c>
      <c r="C34" s="6">
        <v>715</v>
      </c>
      <c r="D34" s="154">
        <f t="shared" si="1"/>
        <v>0.10819759453291931</v>
      </c>
      <c r="E34" s="99">
        <v>156</v>
      </c>
      <c r="F34" s="6">
        <v>616</v>
      </c>
      <c r="G34" s="118">
        <f t="shared" si="2"/>
        <v>9.1033765251111315E-2</v>
      </c>
      <c r="H34" s="97">
        <v>199</v>
      </c>
      <c r="I34" s="6">
        <v>678</v>
      </c>
      <c r="J34" s="177">
        <f t="shared" si="3"/>
        <v>9.8637263645185186E-2</v>
      </c>
      <c r="K34" s="220">
        <f t="shared" si="4"/>
        <v>108.97435897435896</v>
      </c>
      <c r="L34" s="224">
        <f t="shared" si="5"/>
        <v>116.07142857142858</v>
      </c>
      <c r="M34" s="119">
        <f t="shared" si="6"/>
        <v>85.427135678391963</v>
      </c>
      <c r="N34" s="120">
        <f t="shared" si="7"/>
        <v>105.45722713864308</v>
      </c>
      <c r="O34" s="225">
        <f t="shared" si="9"/>
        <v>78.391959798994975</v>
      </c>
      <c r="P34" s="224">
        <f t="shared" si="10"/>
        <v>90.855457227138643</v>
      </c>
      <c r="Q34" s="130"/>
      <c r="R34" s="160"/>
      <c r="S34" s="235"/>
      <c r="T34" s="235"/>
      <c r="U34" s="236"/>
      <c r="V34" s="235"/>
      <c r="W34" s="235"/>
      <c r="X34" s="237"/>
      <c r="Y34" s="238"/>
      <c r="Z34" s="238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44" x14ac:dyDescent="0.25">
      <c r="A35" s="5" t="s">
        <v>59</v>
      </c>
      <c r="B35" s="97">
        <v>180</v>
      </c>
      <c r="C35" s="6">
        <v>702</v>
      </c>
      <c r="D35" s="154">
        <f t="shared" si="1"/>
        <v>0.10623036554141167</v>
      </c>
      <c r="E35" s="99">
        <v>97</v>
      </c>
      <c r="F35" s="6">
        <v>456</v>
      </c>
      <c r="G35" s="118">
        <f t="shared" si="2"/>
        <v>6.738863141965383E-2</v>
      </c>
      <c r="H35" s="97">
        <v>181</v>
      </c>
      <c r="I35" s="6">
        <v>679</v>
      </c>
      <c r="J35" s="177">
        <f t="shared" si="3"/>
        <v>9.878274633492734E-2</v>
      </c>
      <c r="K35" s="220">
        <f t="shared" si="4"/>
        <v>185.56701030927834</v>
      </c>
      <c r="L35" s="224">
        <f t="shared" si="5"/>
        <v>153.94736842105263</v>
      </c>
      <c r="M35" s="119">
        <f t="shared" si="6"/>
        <v>99.447513812154696</v>
      </c>
      <c r="N35" s="120">
        <f t="shared" si="7"/>
        <v>103.38733431516938</v>
      </c>
      <c r="O35" s="225">
        <f t="shared" si="9"/>
        <v>53.591160220994475</v>
      </c>
      <c r="P35" s="224">
        <f t="shared" si="10"/>
        <v>67.157584683357868</v>
      </c>
      <c r="Q35" s="130"/>
      <c r="R35" s="160"/>
      <c r="S35" s="235"/>
      <c r="T35" s="235"/>
      <c r="U35" s="236"/>
      <c r="V35" s="235"/>
      <c r="W35" s="235"/>
      <c r="X35" s="237"/>
      <c r="Y35" s="238"/>
      <c r="Z35" s="238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44" x14ac:dyDescent="0.25">
      <c r="A36" s="5" t="s">
        <v>62</v>
      </c>
      <c r="B36" s="97">
        <v>120</v>
      </c>
      <c r="C36" s="6">
        <v>634</v>
      </c>
      <c r="D36" s="154">
        <f t="shared" si="1"/>
        <v>9.5940244662756413E-2</v>
      </c>
      <c r="E36" s="99">
        <v>176</v>
      </c>
      <c r="F36" s="6">
        <v>895</v>
      </c>
      <c r="G36" s="118">
        <f t="shared" si="2"/>
        <v>0.13226496736971532</v>
      </c>
      <c r="H36" s="97">
        <v>164</v>
      </c>
      <c r="I36" s="6">
        <v>861</v>
      </c>
      <c r="J36" s="177">
        <f t="shared" si="3"/>
        <v>0.12526059586800065</v>
      </c>
      <c r="K36" s="220">
        <f t="shared" si="4"/>
        <v>68.181818181818173</v>
      </c>
      <c r="L36" s="224">
        <f t="shared" si="5"/>
        <v>70.837988826815646</v>
      </c>
      <c r="M36" s="119">
        <f t="shared" si="6"/>
        <v>73.170731707317074</v>
      </c>
      <c r="N36" s="120">
        <f t="shared" si="7"/>
        <v>73.635307781649246</v>
      </c>
      <c r="O36" s="225">
        <f t="shared" si="9"/>
        <v>107.31707317073172</v>
      </c>
      <c r="P36" s="224">
        <f t="shared" si="10"/>
        <v>103.94889663182344</v>
      </c>
      <c r="Q36" s="130"/>
      <c r="R36" s="160"/>
      <c r="S36" s="235"/>
      <c r="T36" s="235"/>
      <c r="U36" s="236"/>
      <c r="V36" s="235"/>
      <c r="W36" s="235"/>
      <c r="X36" s="237"/>
      <c r="Y36" s="238"/>
      <c r="Z36" s="238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</row>
    <row r="37" spans="1:44" x14ac:dyDescent="0.25">
      <c r="A37" s="5" t="s">
        <v>60</v>
      </c>
      <c r="B37" s="97">
        <v>32</v>
      </c>
      <c r="C37" s="6">
        <v>619</v>
      </c>
      <c r="D37" s="154">
        <f t="shared" si="1"/>
        <v>9.367036505717069E-2</v>
      </c>
      <c r="E37" s="99">
        <v>21</v>
      </c>
      <c r="F37" s="6">
        <v>133</v>
      </c>
      <c r="G37" s="118">
        <f t="shared" si="2"/>
        <v>1.9655017497399035E-2</v>
      </c>
      <c r="H37" s="97">
        <v>104</v>
      </c>
      <c r="I37" s="6">
        <v>693</v>
      </c>
      <c r="J37" s="177">
        <f t="shared" si="3"/>
        <v>0.1008195039913176</v>
      </c>
      <c r="K37" s="220">
        <f t="shared" si="4"/>
        <v>152.38095238095238</v>
      </c>
      <c r="L37" s="224">
        <f t="shared" si="5"/>
        <v>465.41353383458642</v>
      </c>
      <c r="M37" s="119">
        <f t="shared" si="6"/>
        <v>30.76923076923077</v>
      </c>
      <c r="N37" s="120">
        <f t="shared" si="7"/>
        <v>89.321789321789325</v>
      </c>
      <c r="O37" s="225">
        <f t="shared" si="9"/>
        <v>20.192307692307693</v>
      </c>
      <c r="P37" s="224">
        <f t="shared" si="10"/>
        <v>19.19191919191919</v>
      </c>
      <c r="Q37" s="130"/>
      <c r="R37" s="130"/>
      <c r="S37" s="161"/>
      <c r="T37" s="161"/>
      <c r="U37" s="239"/>
      <c r="V37" s="161"/>
      <c r="W37" s="161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1:44" x14ac:dyDescent="0.25">
      <c r="A38" s="5" t="s">
        <v>64</v>
      </c>
      <c r="B38" s="97">
        <v>25</v>
      </c>
      <c r="C38" s="6">
        <v>530</v>
      </c>
      <c r="D38" s="154">
        <f t="shared" ref="D38:D69" si="11">IF($C$83&lt;&gt;0,C38/$C$83*100,0)</f>
        <v>8.0202412730695435E-2</v>
      </c>
      <c r="E38" s="99">
        <v>12</v>
      </c>
      <c r="F38" s="6">
        <v>218</v>
      </c>
      <c r="G38" s="118">
        <f t="shared" ref="G38:G69" si="12">IF($F$83&lt;&gt;0,F38/$F$83*100,0)</f>
        <v>3.2216494845360821E-2</v>
      </c>
      <c r="H38" s="97">
        <v>11</v>
      </c>
      <c r="I38" s="6">
        <v>41</v>
      </c>
      <c r="J38" s="177">
        <f t="shared" ref="J38:J69" si="13">IF($I$83&lt;&gt;0,I38/$I$83*100,0)</f>
        <v>5.9647902794286028E-3</v>
      </c>
      <c r="K38" s="220">
        <f t="shared" ref="K38:K69" si="14">IF(OR(B38&lt;&gt;0)*(E38&lt;&gt;0),B38/E38*100," ")</f>
        <v>208.33333333333334</v>
      </c>
      <c r="L38" s="224">
        <f t="shared" ref="L38:L69" si="15">IF(OR(C38&lt;&gt;0)*(F38&lt;&gt;0),C38/F38*100," ")</f>
        <v>243.11926605504587</v>
      </c>
      <c r="M38" s="119">
        <f t="shared" ref="M38:M69" si="16">IF(OR(B38&lt;&gt;0)*(H38&lt;&gt;0),B38/H38*100," ")</f>
        <v>227.27272727272728</v>
      </c>
      <c r="N38" s="120">
        <f t="shared" ref="N38:N69" si="17">IF(OR(C38&lt;&gt;0)*(I38&lt;&gt;0),C38/I38*100," ")</f>
        <v>1292.6829268292684</v>
      </c>
      <c r="O38" s="225">
        <f t="shared" si="9"/>
        <v>109.09090909090908</v>
      </c>
      <c r="P38" s="224">
        <f t="shared" si="10"/>
        <v>531.70731707317077</v>
      </c>
      <c r="Q38" s="130"/>
      <c r="R38" s="130"/>
      <c r="S38" s="161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1:44" x14ac:dyDescent="0.25">
      <c r="A39" s="5" t="s">
        <v>63</v>
      </c>
      <c r="B39" s="97">
        <v>181</v>
      </c>
      <c r="C39" s="6">
        <v>529</v>
      </c>
      <c r="D39" s="154">
        <f t="shared" si="11"/>
        <v>8.0051087423656381E-2</v>
      </c>
      <c r="E39" s="99">
        <v>173</v>
      </c>
      <c r="F39" s="6">
        <v>516</v>
      </c>
      <c r="G39" s="118">
        <f t="shared" si="12"/>
        <v>7.6255556606450392E-2</v>
      </c>
      <c r="H39" s="97">
        <v>173</v>
      </c>
      <c r="I39" s="6">
        <v>535</v>
      </c>
      <c r="J39" s="177">
        <f t="shared" si="13"/>
        <v>7.7833239012056146E-2</v>
      </c>
      <c r="K39" s="220">
        <f t="shared" si="14"/>
        <v>104.62427745664739</v>
      </c>
      <c r="L39" s="224">
        <f t="shared" si="15"/>
        <v>102.51937984496125</v>
      </c>
      <c r="M39" s="119">
        <f t="shared" si="16"/>
        <v>104.62427745664739</v>
      </c>
      <c r="N39" s="120">
        <f t="shared" si="17"/>
        <v>98.878504672897193</v>
      </c>
      <c r="O39" s="225">
        <f t="shared" ref="O39:O70" si="18">IF(OR(E39&lt;&gt;0)*(H39&lt;&gt;0),E39/H39*100," ")</f>
        <v>100</v>
      </c>
      <c r="P39" s="224">
        <f t="shared" si="10"/>
        <v>96.44859813084112</v>
      </c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</row>
    <row r="40" spans="1:44" x14ac:dyDescent="0.25">
      <c r="A40" s="5" t="s">
        <v>65</v>
      </c>
      <c r="B40" s="97">
        <v>78</v>
      </c>
      <c r="C40" s="6">
        <v>484</v>
      </c>
      <c r="D40" s="154">
        <f t="shared" si="11"/>
        <v>7.3241448606899226E-2</v>
      </c>
      <c r="E40" s="99">
        <v>141</v>
      </c>
      <c r="F40" s="6">
        <v>722</v>
      </c>
      <c r="G40" s="118">
        <f t="shared" si="12"/>
        <v>0.10669866641445191</v>
      </c>
      <c r="H40" s="97">
        <v>154</v>
      </c>
      <c r="I40" s="6">
        <v>836</v>
      </c>
      <c r="J40" s="177">
        <f t="shared" si="13"/>
        <v>0.12162352862444663</v>
      </c>
      <c r="K40" s="220">
        <f t="shared" si="14"/>
        <v>55.319148936170215</v>
      </c>
      <c r="L40" s="224">
        <f t="shared" si="15"/>
        <v>67.036011080332415</v>
      </c>
      <c r="M40" s="119">
        <f t="shared" si="16"/>
        <v>50.649350649350644</v>
      </c>
      <c r="N40" s="120">
        <f t="shared" si="17"/>
        <v>57.894736842105267</v>
      </c>
      <c r="O40" s="225">
        <f t="shared" si="18"/>
        <v>91.558441558441558</v>
      </c>
      <c r="P40" s="224">
        <f t="shared" si="10"/>
        <v>86.36363636363636</v>
      </c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</row>
    <row r="41" spans="1:44" x14ac:dyDescent="0.25">
      <c r="A41" s="5" t="s">
        <v>66</v>
      </c>
      <c r="B41" s="97">
        <v>95</v>
      </c>
      <c r="C41" s="6">
        <v>461</v>
      </c>
      <c r="D41" s="154">
        <f t="shared" si="11"/>
        <v>6.9760966545001121E-2</v>
      </c>
      <c r="E41" s="99">
        <v>64</v>
      </c>
      <c r="F41" s="6">
        <v>298</v>
      </c>
      <c r="G41" s="118">
        <f t="shared" si="12"/>
        <v>4.4039061761089564E-2</v>
      </c>
      <c r="H41" s="97">
        <v>71</v>
      </c>
      <c r="I41" s="6">
        <v>387</v>
      </c>
      <c r="J41" s="177">
        <f t="shared" si="13"/>
        <v>5.630180093021632E-2</v>
      </c>
      <c r="K41" s="220">
        <f t="shared" si="14"/>
        <v>148.4375</v>
      </c>
      <c r="L41" s="224">
        <f t="shared" si="15"/>
        <v>154.69798657718121</v>
      </c>
      <c r="M41" s="119">
        <f t="shared" si="16"/>
        <v>133.80281690140845</v>
      </c>
      <c r="N41" s="120">
        <f t="shared" si="17"/>
        <v>119.12144702842377</v>
      </c>
      <c r="O41" s="225">
        <f t="shared" si="18"/>
        <v>90.140845070422543</v>
      </c>
      <c r="P41" s="224">
        <f t="shared" si="10"/>
        <v>77.002583979328165</v>
      </c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</row>
    <row r="42" spans="1:44" x14ac:dyDescent="0.25">
      <c r="A42" s="5" t="s">
        <v>67</v>
      </c>
      <c r="B42" s="97">
        <v>73</v>
      </c>
      <c r="C42" s="6">
        <v>460</v>
      </c>
      <c r="D42" s="154">
        <f t="shared" si="11"/>
        <v>6.9609641237962067E-2</v>
      </c>
      <c r="E42" s="99">
        <v>58</v>
      </c>
      <c r="F42" s="6">
        <v>405</v>
      </c>
      <c r="G42" s="118">
        <f t="shared" si="12"/>
        <v>5.9851745010876763E-2</v>
      </c>
      <c r="H42" s="97">
        <v>67</v>
      </c>
      <c r="I42" s="6">
        <v>431</v>
      </c>
      <c r="J42" s="177">
        <f t="shared" si="13"/>
        <v>6.27030392788714E-2</v>
      </c>
      <c r="K42" s="220">
        <f t="shared" si="14"/>
        <v>125.86206896551724</v>
      </c>
      <c r="L42" s="224">
        <f t="shared" si="15"/>
        <v>113.58024691358024</v>
      </c>
      <c r="M42" s="119">
        <f t="shared" si="16"/>
        <v>108.95522388059702</v>
      </c>
      <c r="N42" s="120">
        <f t="shared" si="17"/>
        <v>106.72853828306263</v>
      </c>
      <c r="O42" s="225">
        <f t="shared" si="18"/>
        <v>86.567164179104466</v>
      </c>
      <c r="P42" s="224">
        <f t="shared" si="10"/>
        <v>93.967517401392115</v>
      </c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1:44" x14ac:dyDescent="0.25">
      <c r="A43" s="5" t="s">
        <v>77</v>
      </c>
      <c r="B43" s="97">
        <v>35</v>
      </c>
      <c r="C43" s="6">
        <v>419</v>
      </c>
      <c r="D43" s="154">
        <f t="shared" si="11"/>
        <v>6.3405303649361103E-2</v>
      </c>
      <c r="E43" s="99">
        <v>39</v>
      </c>
      <c r="F43" s="6">
        <v>197</v>
      </c>
      <c r="G43" s="118">
        <f t="shared" si="12"/>
        <v>2.9113071029982028E-2</v>
      </c>
      <c r="H43" s="97">
        <v>63</v>
      </c>
      <c r="I43" s="6">
        <v>832</v>
      </c>
      <c r="J43" s="177">
        <f t="shared" si="13"/>
        <v>0.12104159786547797</v>
      </c>
      <c r="K43" s="220">
        <f t="shared" si="14"/>
        <v>89.743589743589752</v>
      </c>
      <c r="L43" s="224">
        <f t="shared" si="15"/>
        <v>212.69035532994926</v>
      </c>
      <c r="M43" s="119">
        <f t="shared" si="16"/>
        <v>55.555555555555557</v>
      </c>
      <c r="N43" s="120">
        <f t="shared" si="17"/>
        <v>50.360576923076927</v>
      </c>
      <c r="O43" s="225">
        <f t="shared" si="18"/>
        <v>61.904761904761905</v>
      </c>
      <c r="P43" s="224">
        <f t="shared" si="10"/>
        <v>23.677884615384613</v>
      </c>
      <c r="Q43" s="130"/>
      <c r="R43" s="130"/>
      <c r="S43" s="219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1:44" x14ac:dyDescent="0.25">
      <c r="A44" s="201" t="s">
        <v>69</v>
      </c>
      <c r="B44" s="97">
        <v>78</v>
      </c>
      <c r="C44" s="6">
        <v>410</v>
      </c>
      <c r="D44" s="154">
        <f t="shared" si="11"/>
        <v>6.2043375886009673E-2</v>
      </c>
      <c r="E44" s="99">
        <v>40</v>
      </c>
      <c r="F44" s="6">
        <v>160</v>
      </c>
      <c r="G44" s="118">
        <f t="shared" si="12"/>
        <v>2.3645133831457485E-2</v>
      </c>
      <c r="H44" s="97">
        <v>85</v>
      </c>
      <c r="I44" s="6">
        <v>377</v>
      </c>
      <c r="J44" s="177">
        <f t="shared" si="13"/>
        <v>5.4846974032794704E-2</v>
      </c>
      <c r="K44" s="220">
        <f t="shared" si="14"/>
        <v>195</v>
      </c>
      <c r="L44" s="224">
        <f t="shared" si="15"/>
        <v>256.25</v>
      </c>
      <c r="M44" s="119">
        <f t="shared" si="16"/>
        <v>91.764705882352942</v>
      </c>
      <c r="N44" s="120">
        <f t="shared" si="17"/>
        <v>108.75331564986736</v>
      </c>
      <c r="O44" s="225">
        <f t="shared" si="18"/>
        <v>47.058823529411761</v>
      </c>
      <c r="P44" s="224">
        <f t="shared" si="10"/>
        <v>42.440318302387269</v>
      </c>
      <c r="Q44" s="130"/>
      <c r="R44" s="130"/>
      <c r="S44" s="219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</row>
    <row r="45" spans="1:44" x14ac:dyDescent="0.25">
      <c r="A45" s="5" t="s">
        <v>68</v>
      </c>
      <c r="B45" s="97">
        <v>88</v>
      </c>
      <c r="C45" s="6">
        <v>399</v>
      </c>
      <c r="D45" s="154">
        <f t="shared" si="11"/>
        <v>6.0378797508580141E-2</v>
      </c>
      <c r="E45" s="99">
        <v>44</v>
      </c>
      <c r="F45" s="6">
        <v>188</v>
      </c>
      <c r="G45" s="118">
        <f t="shared" si="12"/>
        <v>2.7783032251962544E-2</v>
      </c>
      <c r="H45" s="97">
        <v>83</v>
      </c>
      <c r="I45" s="6">
        <v>372</v>
      </c>
      <c r="J45" s="177">
        <f t="shared" si="13"/>
        <v>5.4119560584083903E-2</v>
      </c>
      <c r="K45" s="220">
        <f t="shared" si="14"/>
        <v>200</v>
      </c>
      <c r="L45" s="224">
        <f t="shared" si="15"/>
        <v>212.2340425531915</v>
      </c>
      <c r="M45" s="119">
        <f t="shared" si="16"/>
        <v>106.02409638554218</v>
      </c>
      <c r="N45" s="120">
        <f t="shared" si="17"/>
        <v>107.25806451612902</v>
      </c>
      <c r="O45" s="225">
        <f t="shared" si="18"/>
        <v>53.01204819277109</v>
      </c>
      <c r="P45" s="224">
        <f t="shared" si="10"/>
        <v>50.537634408602152</v>
      </c>
      <c r="Q45" s="130"/>
      <c r="R45" s="130"/>
      <c r="S45" s="219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</row>
    <row r="46" spans="1:44" x14ac:dyDescent="0.25">
      <c r="A46" s="5" t="s">
        <v>70</v>
      </c>
      <c r="B46" s="97">
        <v>69</v>
      </c>
      <c r="C46" s="6">
        <v>359</v>
      </c>
      <c r="D46" s="154">
        <f t="shared" si="11"/>
        <v>5.4325785227018225E-2</v>
      </c>
      <c r="E46" s="99">
        <v>101</v>
      </c>
      <c r="F46" s="6">
        <v>571</v>
      </c>
      <c r="G46" s="118">
        <f t="shared" si="12"/>
        <v>8.4383571361013904E-2</v>
      </c>
      <c r="H46" s="97">
        <v>46</v>
      </c>
      <c r="I46" s="6">
        <v>236</v>
      </c>
      <c r="J46" s="177">
        <f t="shared" si="13"/>
        <v>3.4333914779150002E-2</v>
      </c>
      <c r="K46" s="220">
        <f t="shared" si="14"/>
        <v>68.316831683168317</v>
      </c>
      <c r="L46" s="224">
        <f t="shared" si="15"/>
        <v>62.872154115586689</v>
      </c>
      <c r="M46" s="119">
        <f t="shared" si="16"/>
        <v>150</v>
      </c>
      <c r="N46" s="120">
        <f t="shared" si="17"/>
        <v>152.11864406779659</v>
      </c>
      <c r="O46" s="225">
        <f t="shared" si="18"/>
        <v>219.56521739130434</v>
      </c>
      <c r="P46" s="224">
        <f t="shared" si="10"/>
        <v>241.94915254237287</v>
      </c>
      <c r="Q46" s="130"/>
      <c r="R46" s="130"/>
      <c r="S46" s="219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44" x14ac:dyDescent="0.25">
      <c r="A47" s="5" t="s">
        <v>73</v>
      </c>
      <c r="B47" s="97">
        <v>42</v>
      </c>
      <c r="C47" s="6">
        <v>202</v>
      </c>
      <c r="D47" s="154">
        <f t="shared" si="11"/>
        <v>3.0567712021887693E-2</v>
      </c>
      <c r="E47" s="99">
        <v>68</v>
      </c>
      <c r="F47" s="6">
        <v>301</v>
      </c>
      <c r="G47" s="118">
        <f t="shared" si="12"/>
        <v>4.4482408020429395E-2</v>
      </c>
      <c r="H47" s="97">
        <v>58</v>
      </c>
      <c r="I47" s="6">
        <v>281</v>
      </c>
      <c r="J47" s="177">
        <f t="shared" si="13"/>
        <v>4.0880635817547244E-2</v>
      </c>
      <c r="K47" s="220">
        <f t="shared" si="14"/>
        <v>61.764705882352942</v>
      </c>
      <c r="L47" s="224">
        <f t="shared" si="15"/>
        <v>67.109634551495006</v>
      </c>
      <c r="M47" s="119">
        <f t="shared" si="16"/>
        <v>72.41379310344827</v>
      </c>
      <c r="N47" s="120">
        <f t="shared" si="17"/>
        <v>71.886120996441278</v>
      </c>
      <c r="O47" s="225">
        <f t="shared" si="18"/>
        <v>117.24137931034481</v>
      </c>
      <c r="P47" s="224">
        <f t="shared" si="10"/>
        <v>107.11743772241992</v>
      </c>
      <c r="Q47" s="130"/>
      <c r="R47" s="130"/>
      <c r="S47" s="219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</row>
    <row r="48" spans="1:44" x14ac:dyDescent="0.25">
      <c r="A48" s="5" t="s">
        <v>72</v>
      </c>
      <c r="B48" s="97">
        <v>33</v>
      </c>
      <c r="C48" s="6">
        <v>186</v>
      </c>
      <c r="D48" s="154">
        <f t="shared" si="11"/>
        <v>2.8146507109262923E-2</v>
      </c>
      <c r="E48" s="99">
        <v>32</v>
      </c>
      <c r="F48" s="6">
        <v>95</v>
      </c>
      <c r="G48" s="118">
        <f t="shared" si="12"/>
        <v>1.4039298212427883E-2</v>
      </c>
      <c r="H48" s="97">
        <v>45</v>
      </c>
      <c r="I48" s="6">
        <v>169</v>
      </c>
      <c r="J48" s="177">
        <f t="shared" si="13"/>
        <v>2.4586574566425212E-2</v>
      </c>
      <c r="K48" s="220">
        <f t="shared" si="14"/>
        <v>103.125</v>
      </c>
      <c r="L48" s="224">
        <f t="shared" si="15"/>
        <v>195.78947368421055</v>
      </c>
      <c r="M48" s="119">
        <f t="shared" si="16"/>
        <v>73.333333333333329</v>
      </c>
      <c r="N48" s="120">
        <f t="shared" si="17"/>
        <v>110.05917159763314</v>
      </c>
      <c r="O48" s="225">
        <f t="shared" si="18"/>
        <v>71.111111111111114</v>
      </c>
      <c r="P48" s="224">
        <f t="shared" si="10"/>
        <v>56.213017751479285</v>
      </c>
      <c r="Q48" s="130"/>
      <c r="R48" s="130"/>
      <c r="S48" s="219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</row>
    <row r="49" spans="1:44" ht="17.25" customHeight="1" x14ac:dyDescent="0.25">
      <c r="A49" s="5" t="s">
        <v>71</v>
      </c>
      <c r="B49" s="97">
        <v>40</v>
      </c>
      <c r="C49" s="6">
        <v>179</v>
      </c>
      <c r="D49" s="154">
        <f t="shared" si="11"/>
        <v>2.7087229959989592E-2</v>
      </c>
      <c r="E49" s="99">
        <v>43</v>
      </c>
      <c r="F49" s="6">
        <v>205</v>
      </c>
      <c r="G49" s="118">
        <f t="shared" si="12"/>
        <v>3.0295327721554903E-2</v>
      </c>
      <c r="H49" s="97">
        <v>66</v>
      </c>
      <c r="I49" s="6">
        <v>276</v>
      </c>
      <c r="J49" s="177">
        <f t="shared" si="13"/>
        <v>4.0153222368836443E-2</v>
      </c>
      <c r="K49" s="220">
        <f t="shared" si="14"/>
        <v>93.023255813953483</v>
      </c>
      <c r="L49" s="224">
        <f t="shared" si="15"/>
        <v>87.317073170731703</v>
      </c>
      <c r="M49" s="119">
        <f t="shared" si="16"/>
        <v>60.606060606060609</v>
      </c>
      <c r="N49" s="120">
        <f t="shared" si="17"/>
        <v>64.85507246376811</v>
      </c>
      <c r="O49" s="225">
        <f t="shared" si="18"/>
        <v>65.151515151515156</v>
      </c>
      <c r="P49" s="224">
        <f t="shared" si="10"/>
        <v>74.275362318840578</v>
      </c>
      <c r="Q49" s="130"/>
      <c r="R49" s="130"/>
      <c r="S49" s="219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44" x14ac:dyDescent="0.25">
      <c r="A50" s="5" t="s">
        <v>75</v>
      </c>
      <c r="B50" s="97">
        <v>53</v>
      </c>
      <c r="C50" s="6">
        <v>169</v>
      </c>
      <c r="D50" s="154">
        <f t="shared" si="11"/>
        <v>2.5573976889599108E-2</v>
      </c>
      <c r="E50" s="99">
        <v>49</v>
      </c>
      <c r="F50" s="6">
        <v>165</v>
      </c>
      <c r="G50" s="118">
        <f t="shared" si="12"/>
        <v>2.4384044263690532E-2</v>
      </c>
      <c r="H50" s="97">
        <v>54</v>
      </c>
      <c r="I50" s="6">
        <v>190</v>
      </c>
      <c r="J50" s="177">
        <f t="shared" si="13"/>
        <v>2.7641711051010594E-2</v>
      </c>
      <c r="K50" s="220">
        <f t="shared" si="14"/>
        <v>108.16326530612245</v>
      </c>
      <c r="L50" s="224">
        <f t="shared" si="15"/>
        <v>102.42424242424242</v>
      </c>
      <c r="M50" s="119">
        <f t="shared" si="16"/>
        <v>98.148148148148152</v>
      </c>
      <c r="N50" s="120">
        <f t="shared" si="17"/>
        <v>88.94736842105263</v>
      </c>
      <c r="O50" s="225">
        <f t="shared" si="18"/>
        <v>90.740740740740748</v>
      </c>
      <c r="P50" s="224">
        <f t="shared" si="10"/>
        <v>86.842105263157904</v>
      </c>
      <c r="Q50" s="130"/>
      <c r="R50" s="130"/>
      <c r="S50" s="219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x14ac:dyDescent="0.25">
      <c r="A51" s="5" t="s">
        <v>74</v>
      </c>
      <c r="B51" s="97">
        <v>30</v>
      </c>
      <c r="C51" s="6">
        <v>157</v>
      </c>
      <c r="D51" s="154">
        <f t="shared" si="11"/>
        <v>2.3758073205130532E-2</v>
      </c>
      <c r="E51" s="99">
        <v>27</v>
      </c>
      <c r="F51" s="6">
        <v>147</v>
      </c>
      <c r="G51" s="118">
        <f t="shared" si="12"/>
        <v>2.1723966707651563E-2</v>
      </c>
      <c r="H51" s="97">
        <v>32</v>
      </c>
      <c r="I51" s="6">
        <v>270</v>
      </c>
      <c r="J51" s="177">
        <f t="shared" si="13"/>
        <v>3.928032623038348E-2</v>
      </c>
      <c r="K51" s="220">
        <f t="shared" si="14"/>
        <v>111.11111111111111</v>
      </c>
      <c r="L51" s="224">
        <f t="shared" si="15"/>
        <v>106.80272108843538</v>
      </c>
      <c r="M51" s="119">
        <f t="shared" si="16"/>
        <v>93.75</v>
      </c>
      <c r="N51" s="120">
        <f t="shared" si="17"/>
        <v>58.148148148148152</v>
      </c>
      <c r="O51" s="225">
        <f t="shared" si="18"/>
        <v>84.375</v>
      </c>
      <c r="P51" s="224">
        <f t="shared" si="10"/>
        <v>54.444444444444443</v>
      </c>
      <c r="Q51" s="130"/>
      <c r="R51" s="130"/>
      <c r="S51" s="219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x14ac:dyDescent="0.25">
      <c r="A52" s="5" t="s">
        <v>76</v>
      </c>
      <c r="B52" s="97">
        <v>19</v>
      </c>
      <c r="C52" s="6">
        <v>153</v>
      </c>
      <c r="D52" s="154">
        <f t="shared" si="11"/>
        <v>2.3152771976974341E-2</v>
      </c>
      <c r="E52" s="99">
        <v>18</v>
      </c>
      <c r="F52" s="6">
        <v>85</v>
      </c>
      <c r="G52" s="118">
        <f t="shared" si="12"/>
        <v>1.2561477347961789E-2</v>
      </c>
      <c r="H52" s="97">
        <v>27</v>
      </c>
      <c r="I52" s="6">
        <v>101</v>
      </c>
      <c r="J52" s="177">
        <f t="shared" si="13"/>
        <v>1.4693751663958263E-2</v>
      </c>
      <c r="K52" s="220">
        <f t="shared" si="14"/>
        <v>105.55555555555556</v>
      </c>
      <c r="L52" s="224">
        <f t="shared" si="15"/>
        <v>180</v>
      </c>
      <c r="M52" s="119">
        <f t="shared" si="16"/>
        <v>70.370370370370367</v>
      </c>
      <c r="N52" s="120">
        <f t="shared" si="17"/>
        <v>151.48514851485149</v>
      </c>
      <c r="O52" s="225">
        <f t="shared" si="18"/>
        <v>66.666666666666657</v>
      </c>
      <c r="P52" s="224">
        <f t="shared" si="10"/>
        <v>84.158415841584159</v>
      </c>
      <c r="Q52" s="130"/>
      <c r="R52" s="130"/>
      <c r="S52" s="219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</row>
    <row r="53" spans="1:44" x14ac:dyDescent="0.25">
      <c r="A53" s="5" t="s">
        <v>78</v>
      </c>
      <c r="B53" s="97">
        <v>52</v>
      </c>
      <c r="C53" s="6">
        <v>137</v>
      </c>
      <c r="D53" s="154">
        <f t="shared" si="11"/>
        <v>2.0731567064349574E-2</v>
      </c>
      <c r="E53" s="99">
        <v>54</v>
      </c>
      <c r="F53" s="6">
        <v>105</v>
      </c>
      <c r="G53" s="118">
        <f t="shared" si="12"/>
        <v>1.5517119076893975E-2</v>
      </c>
      <c r="H53" s="97">
        <v>82</v>
      </c>
      <c r="I53" s="6">
        <v>188</v>
      </c>
      <c r="J53" s="177">
        <f t="shared" si="13"/>
        <v>2.7350745671526275E-2</v>
      </c>
      <c r="K53" s="220">
        <f t="shared" si="14"/>
        <v>96.296296296296291</v>
      </c>
      <c r="L53" s="224">
        <f t="shared" si="15"/>
        <v>130.47619047619048</v>
      </c>
      <c r="M53" s="119">
        <f t="shared" si="16"/>
        <v>63.414634146341463</v>
      </c>
      <c r="N53" s="120">
        <f t="shared" si="17"/>
        <v>72.872340425531917</v>
      </c>
      <c r="O53" s="225">
        <f t="shared" si="18"/>
        <v>65.853658536585371</v>
      </c>
      <c r="P53" s="224">
        <f t="shared" si="10"/>
        <v>55.851063829787229</v>
      </c>
      <c r="Q53" s="130"/>
      <c r="R53" s="130"/>
      <c r="S53" s="161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</row>
    <row r="54" spans="1:44" ht="17.25" customHeight="1" x14ac:dyDescent="0.25">
      <c r="A54" s="5" t="s">
        <v>79</v>
      </c>
      <c r="B54" s="97">
        <v>33</v>
      </c>
      <c r="C54" s="6">
        <v>123</v>
      </c>
      <c r="D54" s="154">
        <f t="shared" si="11"/>
        <v>1.8613012765802902E-2</v>
      </c>
      <c r="E54" s="99">
        <v>29</v>
      </c>
      <c r="F54" s="6">
        <v>129</v>
      </c>
      <c r="G54" s="118">
        <f t="shared" si="12"/>
        <v>1.9063889151612598E-2</v>
      </c>
      <c r="H54" s="97">
        <v>30</v>
      </c>
      <c r="I54" s="6">
        <v>108</v>
      </c>
      <c r="J54" s="177">
        <f t="shared" si="13"/>
        <v>1.5712130492153392E-2</v>
      </c>
      <c r="K54" s="220">
        <f t="shared" si="14"/>
        <v>113.79310344827587</v>
      </c>
      <c r="L54" s="224">
        <f t="shared" si="15"/>
        <v>95.348837209302332</v>
      </c>
      <c r="M54" s="119">
        <f t="shared" si="16"/>
        <v>110.00000000000001</v>
      </c>
      <c r="N54" s="120">
        <f t="shared" si="17"/>
        <v>113.88888888888889</v>
      </c>
      <c r="O54" s="225">
        <f t="shared" si="18"/>
        <v>96.666666666666671</v>
      </c>
      <c r="P54" s="224">
        <f t="shared" si="10"/>
        <v>119.44444444444444</v>
      </c>
      <c r="Q54" s="130"/>
      <c r="R54" s="130"/>
      <c r="S54" s="161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x14ac:dyDescent="0.25">
      <c r="A55" s="5" t="s">
        <v>80</v>
      </c>
      <c r="B55" s="97">
        <v>16</v>
      </c>
      <c r="C55" s="6">
        <v>113</v>
      </c>
      <c r="D55" s="154">
        <f t="shared" si="11"/>
        <v>1.7099759695412421E-2</v>
      </c>
      <c r="E55" s="99">
        <v>10</v>
      </c>
      <c r="F55" s="6">
        <v>34</v>
      </c>
      <c r="G55" s="118">
        <f t="shared" si="12"/>
        <v>5.0245909391847159E-3</v>
      </c>
      <c r="H55" s="97">
        <v>21</v>
      </c>
      <c r="I55" s="6">
        <v>109</v>
      </c>
      <c r="J55" s="177">
        <f t="shared" si="13"/>
        <v>1.5857613181895554E-2</v>
      </c>
      <c r="K55" s="220">
        <f t="shared" si="14"/>
        <v>160</v>
      </c>
      <c r="L55" s="224">
        <f t="shared" si="15"/>
        <v>332.35294117647061</v>
      </c>
      <c r="M55" s="119">
        <f t="shared" si="16"/>
        <v>76.19047619047619</v>
      </c>
      <c r="N55" s="120">
        <f t="shared" si="17"/>
        <v>103.6697247706422</v>
      </c>
      <c r="O55" s="225">
        <f t="shared" si="18"/>
        <v>47.619047619047613</v>
      </c>
      <c r="P55" s="224">
        <f t="shared" si="10"/>
        <v>31.192660550458719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</row>
    <row r="56" spans="1:44" x14ac:dyDescent="0.25">
      <c r="A56" s="5" t="s">
        <v>83</v>
      </c>
      <c r="B56" s="97">
        <v>23</v>
      </c>
      <c r="C56" s="6">
        <v>69</v>
      </c>
      <c r="D56" s="154">
        <f t="shared" si="11"/>
        <v>1.0441446185694311E-2</v>
      </c>
      <c r="E56" s="99">
        <v>9</v>
      </c>
      <c r="F56" s="6">
        <v>37</v>
      </c>
      <c r="G56" s="118">
        <f t="shared" si="12"/>
        <v>5.467937198524544E-3</v>
      </c>
      <c r="H56" s="97">
        <v>17</v>
      </c>
      <c r="I56" s="6">
        <v>58</v>
      </c>
      <c r="J56" s="177">
        <f t="shared" si="13"/>
        <v>8.4379960050453406E-3</v>
      </c>
      <c r="K56" s="220">
        <f t="shared" si="14"/>
        <v>255.55555555555554</v>
      </c>
      <c r="L56" s="224">
        <f t="shared" si="15"/>
        <v>186.48648648648648</v>
      </c>
      <c r="M56" s="119">
        <f t="shared" si="16"/>
        <v>135.29411764705884</v>
      </c>
      <c r="N56" s="120">
        <f t="shared" si="17"/>
        <v>118.96551724137932</v>
      </c>
      <c r="O56" s="225">
        <f t="shared" si="18"/>
        <v>52.941176470588239</v>
      </c>
      <c r="P56" s="224">
        <f t="shared" si="10"/>
        <v>63.793103448275865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</row>
    <row r="57" spans="1:44" x14ac:dyDescent="0.25">
      <c r="A57" s="5" t="s">
        <v>82</v>
      </c>
      <c r="B57" s="97">
        <v>15</v>
      </c>
      <c r="C57" s="6">
        <v>69</v>
      </c>
      <c r="D57" s="154">
        <f t="shared" si="11"/>
        <v>1.0441446185694311E-2</v>
      </c>
      <c r="E57" s="99">
        <v>12</v>
      </c>
      <c r="F57" s="6">
        <v>91</v>
      </c>
      <c r="G57" s="118">
        <f t="shared" si="12"/>
        <v>1.3448169866641446E-2</v>
      </c>
      <c r="H57" s="97">
        <v>10</v>
      </c>
      <c r="I57" s="6">
        <v>39</v>
      </c>
      <c r="J57" s="177">
        <f t="shared" si="13"/>
        <v>5.6738248999442797E-3</v>
      </c>
      <c r="K57" s="220">
        <f t="shared" si="14"/>
        <v>125</v>
      </c>
      <c r="L57" s="224">
        <f t="shared" si="15"/>
        <v>75.824175824175825</v>
      </c>
      <c r="M57" s="119">
        <f t="shared" si="16"/>
        <v>150</v>
      </c>
      <c r="N57" s="120">
        <f t="shared" si="17"/>
        <v>176.92307692307691</v>
      </c>
      <c r="O57" s="225">
        <f t="shared" si="18"/>
        <v>120</v>
      </c>
      <c r="P57" s="224">
        <f t="shared" si="10"/>
        <v>233.33333333333334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x14ac:dyDescent="0.25">
      <c r="A58" s="5" t="s">
        <v>81</v>
      </c>
      <c r="B58" s="97">
        <v>28</v>
      </c>
      <c r="C58" s="6">
        <v>67</v>
      </c>
      <c r="D58" s="154">
        <f t="shared" si="11"/>
        <v>1.0138795571616215E-2</v>
      </c>
      <c r="E58" s="99">
        <v>25</v>
      </c>
      <c r="F58" s="6">
        <v>57</v>
      </c>
      <c r="G58" s="118">
        <f t="shared" si="12"/>
        <v>8.4235789274567287E-3</v>
      </c>
      <c r="H58" s="97">
        <v>123</v>
      </c>
      <c r="I58" s="6">
        <v>159</v>
      </c>
      <c r="J58" s="177">
        <f t="shared" si="13"/>
        <v>2.3131747669003604E-2</v>
      </c>
      <c r="K58" s="220">
        <f t="shared" si="14"/>
        <v>112.00000000000001</v>
      </c>
      <c r="L58" s="224">
        <f t="shared" si="15"/>
        <v>117.54385964912282</v>
      </c>
      <c r="M58" s="119">
        <f t="shared" si="16"/>
        <v>22.76422764227642</v>
      </c>
      <c r="N58" s="120">
        <f t="shared" si="17"/>
        <v>42.138364779874216</v>
      </c>
      <c r="O58" s="225">
        <f t="shared" si="18"/>
        <v>20.325203252032519</v>
      </c>
      <c r="P58" s="224">
        <f t="shared" si="10"/>
        <v>35.849056603773583</v>
      </c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</row>
    <row r="59" spans="1:44" ht="17.25" customHeight="1" x14ac:dyDescent="0.25">
      <c r="A59" s="5" t="s">
        <v>85</v>
      </c>
      <c r="B59" s="97">
        <v>19</v>
      </c>
      <c r="C59" s="6">
        <v>64</v>
      </c>
      <c r="D59" s="154">
        <f t="shared" si="11"/>
        <v>9.6848196504990703E-3</v>
      </c>
      <c r="E59" s="99">
        <v>18</v>
      </c>
      <c r="F59" s="6">
        <v>85</v>
      </c>
      <c r="G59" s="118">
        <f t="shared" si="12"/>
        <v>1.2561477347961789E-2</v>
      </c>
      <c r="H59" s="97">
        <v>26</v>
      </c>
      <c r="I59" s="6">
        <v>79</v>
      </c>
      <c r="J59" s="177">
        <f t="shared" si="13"/>
        <v>1.1493132489630723E-2</v>
      </c>
      <c r="K59" s="220">
        <f t="shared" si="14"/>
        <v>105.55555555555556</v>
      </c>
      <c r="L59" s="224">
        <f t="shared" si="15"/>
        <v>75.294117647058826</v>
      </c>
      <c r="M59" s="119">
        <f t="shared" si="16"/>
        <v>73.076923076923066</v>
      </c>
      <c r="N59" s="120">
        <f t="shared" si="17"/>
        <v>81.012658227848107</v>
      </c>
      <c r="O59" s="225">
        <f t="shared" si="18"/>
        <v>69.230769230769226</v>
      </c>
      <c r="P59" s="224">
        <f t="shared" si="10"/>
        <v>107.59493670886076</v>
      </c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</row>
    <row r="60" spans="1:44" x14ac:dyDescent="0.25">
      <c r="A60" s="5" t="s">
        <v>84</v>
      </c>
      <c r="B60" s="97">
        <v>10</v>
      </c>
      <c r="C60" s="6">
        <v>62</v>
      </c>
      <c r="D60" s="154">
        <f t="shared" si="11"/>
        <v>9.3821690364209748E-3</v>
      </c>
      <c r="E60" s="99">
        <v>7</v>
      </c>
      <c r="F60" s="6">
        <v>28</v>
      </c>
      <c r="G60" s="118">
        <f t="shared" si="12"/>
        <v>4.1378984205050597E-3</v>
      </c>
      <c r="H60" s="97">
        <v>18</v>
      </c>
      <c r="I60" s="6">
        <v>82</v>
      </c>
      <c r="J60" s="177">
        <f t="shared" si="13"/>
        <v>1.1929580558857206E-2</v>
      </c>
      <c r="K60" s="220">
        <f t="shared" si="14"/>
        <v>142.85714285714286</v>
      </c>
      <c r="L60" s="224">
        <f t="shared" si="15"/>
        <v>221.42857142857144</v>
      </c>
      <c r="M60" s="119">
        <f t="shared" si="16"/>
        <v>55.555555555555557</v>
      </c>
      <c r="N60" s="120">
        <f t="shared" si="17"/>
        <v>75.609756097560975</v>
      </c>
      <c r="O60" s="225">
        <f t="shared" si="18"/>
        <v>38.888888888888893</v>
      </c>
      <c r="P60" s="224">
        <f t="shared" si="10"/>
        <v>34.146341463414636</v>
      </c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x14ac:dyDescent="0.25">
      <c r="A61" s="5" t="s">
        <v>87</v>
      </c>
      <c r="B61" s="97">
        <v>12</v>
      </c>
      <c r="C61" s="6">
        <v>62</v>
      </c>
      <c r="D61" s="154">
        <f t="shared" si="11"/>
        <v>9.3821690364209748E-3</v>
      </c>
      <c r="E61" s="99">
        <v>13</v>
      </c>
      <c r="F61" s="6">
        <v>69</v>
      </c>
      <c r="G61" s="118">
        <f t="shared" si="12"/>
        <v>1.0196963964816041E-2</v>
      </c>
      <c r="H61" s="97">
        <v>9</v>
      </c>
      <c r="I61" s="6">
        <v>26</v>
      </c>
      <c r="J61" s="177">
        <f t="shared" si="13"/>
        <v>3.7825499332961865E-3</v>
      </c>
      <c r="K61" s="220">
        <f t="shared" si="14"/>
        <v>92.307692307692307</v>
      </c>
      <c r="L61" s="224">
        <f t="shared" si="15"/>
        <v>89.85507246376811</v>
      </c>
      <c r="M61" s="119">
        <f t="shared" si="16"/>
        <v>133.33333333333331</v>
      </c>
      <c r="N61" s="120">
        <f t="shared" si="17"/>
        <v>238.46153846153845</v>
      </c>
      <c r="O61" s="225">
        <f t="shared" si="18"/>
        <v>144.44444444444443</v>
      </c>
      <c r="P61" s="224">
        <f t="shared" si="10"/>
        <v>265.38461538461536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</row>
    <row r="62" spans="1:44" x14ac:dyDescent="0.25">
      <c r="A62" s="5" t="s">
        <v>86</v>
      </c>
      <c r="B62" s="97">
        <v>5</v>
      </c>
      <c r="C62" s="6">
        <v>58</v>
      </c>
      <c r="D62" s="154">
        <f t="shared" si="11"/>
        <v>8.7768678082647822E-3</v>
      </c>
      <c r="E62" s="99">
        <v>14</v>
      </c>
      <c r="F62" s="6">
        <v>63</v>
      </c>
      <c r="G62" s="118">
        <f t="shared" si="12"/>
        <v>9.310271446136385E-3</v>
      </c>
      <c r="H62" s="97">
        <v>9</v>
      </c>
      <c r="I62" s="6">
        <v>51</v>
      </c>
      <c r="J62" s="177">
        <f t="shared" si="13"/>
        <v>7.4196171768502123E-3</v>
      </c>
      <c r="K62" s="220">
        <f t="shared" si="14"/>
        <v>35.714285714285715</v>
      </c>
      <c r="L62" s="224">
        <f t="shared" si="15"/>
        <v>92.063492063492063</v>
      </c>
      <c r="M62" s="119">
        <f t="shared" si="16"/>
        <v>55.555555555555557</v>
      </c>
      <c r="N62" s="120">
        <f t="shared" si="17"/>
        <v>113.72549019607843</v>
      </c>
      <c r="O62" s="225">
        <f t="shared" si="18"/>
        <v>155.55555555555557</v>
      </c>
      <c r="P62" s="224">
        <f t="shared" si="10"/>
        <v>123.52941176470588</v>
      </c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</row>
    <row r="63" spans="1:44" x14ac:dyDescent="0.25">
      <c r="A63" s="5" t="s">
        <v>88</v>
      </c>
      <c r="B63" s="97">
        <v>11</v>
      </c>
      <c r="C63" s="6">
        <v>37</v>
      </c>
      <c r="D63" s="154">
        <f t="shared" si="11"/>
        <v>5.5990363604447755E-3</v>
      </c>
      <c r="E63" s="99">
        <v>7</v>
      </c>
      <c r="F63" s="6">
        <v>19</v>
      </c>
      <c r="G63" s="118">
        <f t="shared" si="12"/>
        <v>2.8078596424855762E-3</v>
      </c>
      <c r="H63" s="97">
        <v>22</v>
      </c>
      <c r="I63" s="6">
        <v>94</v>
      </c>
      <c r="J63" s="177">
        <f t="shared" si="13"/>
        <v>1.3675372835763137E-2</v>
      </c>
      <c r="K63" s="220">
        <f t="shared" si="14"/>
        <v>157.14285714285714</v>
      </c>
      <c r="L63" s="224">
        <f t="shared" si="15"/>
        <v>194.73684210526315</v>
      </c>
      <c r="M63" s="119">
        <f t="shared" si="16"/>
        <v>50</v>
      </c>
      <c r="N63" s="120">
        <f t="shared" si="17"/>
        <v>39.361702127659576</v>
      </c>
      <c r="O63" s="225">
        <f t="shared" si="18"/>
        <v>31.818181818181817</v>
      </c>
      <c r="P63" s="224">
        <f t="shared" si="10"/>
        <v>20.212765957446805</v>
      </c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</row>
    <row r="64" spans="1:44" x14ac:dyDescent="0.25">
      <c r="A64" s="5" t="s">
        <v>90</v>
      </c>
      <c r="B64" s="97">
        <v>13</v>
      </c>
      <c r="C64" s="6">
        <v>30</v>
      </c>
      <c r="D64" s="154">
        <f t="shared" si="11"/>
        <v>4.5397592111714397E-3</v>
      </c>
      <c r="E64" s="99">
        <v>8</v>
      </c>
      <c r="F64" s="6">
        <v>138</v>
      </c>
      <c r="G64" s="118">
        <f t="shared" si="12"/>
        <v>2.0393927929632082E-2</v>
      </c>
      <c r="H64" s="97">
        <v>17</v>
      </c>
      <c r="I64" s="6">
        <v>69</v>
      </c>
      <c r="J64" s="177">
        <f t="shared" si="13"/>
        <v>1.0038305592209111E-2</v>
      </c>
      <c r="K64" s="220">
        <f t="shared" si="14"/>
        <v>162.5</v>
      </c>
      <c r="L64" s="224">
        <f t="shared" si="15"/>
        <v>21.739130434782609</v>
      </c>
      <c r="M64" s="119">
        <f t="shared" si="16"/>
        <v>76.470588235294116</v>
      </c>
      <c r="N64" s="120">
        <f t="shared" si="17"/>
        <v>43.478260869565219</v>
      </c>
      <c r="O64" s="225">
        <f t="shared" si="18"/>
        <v>47.058823529411761</v>
      </c>
      <c r="P64" s="224">
        <f t="shared" si="10"/>
        <v>200</v>
      </c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</row>
    <row r="65" spans="1:44" x14ac:dyDescent="0.25">
      <c r="A65" s="5" t="s">
        <v>94</v>
      </c>
      <c r="B65" s="97">
        <v>8</v>
      </c>
      <c r="C65" s="6">
        <v>30</v>
      </c>
      <c r="D65" s="154">
        <f t="shared" si="11"/>
        <v>4.5397592111714397E-3</v>
      </c>
      <c r="E65" s="99">
        <v>3</v>
      </c>
      <c r="F65" s="6">
        <v>6</v>
      </c>
      <c r="G65" s="118">
        <f t="shared" si="12"/>
        <v>8.8669251867965566E-4</v>
      </c>
      <c r="H65" s="97">
        <v>4</v>
      </c>
      <c r="I65" s="6">
        <v>18</v>
      </c>
      <c r="J65" s="177">
        <f t="shared" si="13"/>
        <v>2.6186884153588984E-3</v>
      </c>
      <c r="K65" s="220">
        <f t="shared" si="14"/>
        <v>266.66666666666663</v>
      </c>
      <c r="L65" s="224">
        <f t="shared" si="15"/>
        <v>500</v>
      </c>
      <c r="M65" s="119">
        <f t="shared" si="16"/>
        <v>200</v>
      </c>
      <c r="N65" s="120">
        <f t="shared" si="17"/>
        <v>166.66666666666669</v>
      </c>
      <c r="O65" s="225">
        <f t="shared" si="18"/>
        <v>75</v>
      </c>
      <c r="P65" s="224">
        <f t="shared" si="10"/>
        <v>33.333333333333329</v>
      </c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</row>
    <row r="66" spans="1:44" x14ac:dyDescent="0.25">
      <c r="A66" s="5" t="s">
        <v>89</v>
      </c>
      <c r="B66" s="97">
        <v>5</v>
      </c>
      <c r="C66" s="6">
        <v>27</v>
      </c>
      <c r="D66" s="154">
        <f t="shared" si="11"/>
        <v>4.0857832900542956E-3</v>
      </c>
      <c r="E66" s="99">
        <v>2</v>
      </c>
      <c r="F66" s="6">
        <v>6</v>
      </c>
      <c r="G66" s="118">
        <f t="shared" si="12"/>
        <v>8.8669251867965566E-4</v>
      </c>
      <c r="H66" s="97">
        <v>1</v>
      </c>
      <c r="I66" s="6">
        <v>1</v>
      </c>
      <c r="J66" s="177">
        <f t="shared" si="13"/>
        <v>1.4548268974216104E-4</v>
      </c>
      <c r="K66" s="220">
        <f t="shared" si="14"/>
        <v>250</v>
      </c>
      <c r="L66" s="224">
        <f t="shared" si="15"/>
        <v>450</v>
      </c>
      <c r="M66" s="119">
        <f t="shared" si="16"/>
        <v>500</v>
      </c>
      <c r="N66" s="120">
        <f t="shared" si="17"/>
        <v>2700</v>
      </c>
      <c r="O66" s="225">
        <f t="shared" si="18"/>
        <v>200</v>
      </c>
      <c r="P66" s="224">
        <f t="shared" si="10"/>
        <v>600</v>
      </c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</row>
    <row r="67" spans="1:44" x14ac:dyDescent="0.25">
      <c r="A67" s="5" t="s">
        <v>95</v>
      </c>
      <c r="B67" s="97">
        <v>11</v>
      </c>
      <c r="C67" s="6">
        <v>26</v>
      </c>
      <c r="D67" s="154">
        <f t="shared" si="11"/>
        <v>3.934457983015247E-3</v>
      </c>
      <c r="E67" s="99">
        <v>12</v>
      </c>
      <c r="F67" s="6">
        <v>44</v>
      </c>
      <c r="G67" s="118">
        <f t="shared" si="12"/>
        <v>6.5024118036508087E-3</v>
      </c>
      <c r="H67" s="97">
        <v>36</v>
      </c>
      <c r="I67" s="6">
        <v>108</v>
      </c>
      <c r="J67" s="177">
        <f t="shared" si="13"/>
        <v>1.5712130492153392E-2</v>
      </c>
      <c r="K67" s="220">
        <f t="shared" si="14"/>
        <v>91.666666666666657</v>
      </c>
      <c r="L67" s="224">
        <f t="shared" si="15"/>
        <v>59.090909090909093</v>
      </c>
      <c r="M67" s="119">
        <f t="shared" si="16"/>
        <v>30.555555555555557</v>
      </c>
      <c r="N67" s="120">
        <f t="shared" si="17"/>
        <v>24.074074074074073</v>
      </c>
      <c r="O67" s="225">
        <f t="shared" si="18"/>
        <v>33.333333333333329</v>
      </c>
      <c r="P67" s="224">
        <f t="shared" si="10"/>
        <v>40.74074074074074</v>
      </c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</row>
    <row r="68" spans="1:44" ht="17.25" customHeight="1" x14ac:dyDescent="0.25">
      <c r="A68" s="5" t="s">
        <v>91</v>
      </c>
      <c r="B68" s="97">
        <v>3</v>
      </c>
      <c r="C68" s="6">
        <v>22</v>
      </c>
      <c r="D68" s="154">
        <f t="shared" si="11"/>
        <v>3.3291567548590561E-3</v>
      </c>
      <c r="E68" s="99">
        <v>0</v>
      </c>
      <c r="F68" s="6">
        <v>0</v>
      </c>
      <c r="G68" s="118">
        <f t="shared" si="12"/>
        <v>0</v>
      </c>
      <c r="H68" s="97">
        <v>1</v>
      </c>
      <c r="I68" s="6">
        <v>3</v>
      </c>
      <c r="J68" s="177">
        <f t="shared" si="13"/>
        <v>4.3644806922648309E-4</v>
      </c>
      <c r="K68" s="220" t="str">
        <f t="shared" si="14"/>
        <v xml:space="preserve"> </v>
      </c>
      <c r="L68" s="224" t="str">
        <f t="shared" si="15"/>
        <v xml:space="preserve"> </v>
      </c>
      <c r="M68" s="119">
        <f t="shared" si="16"/>
        <v>300</v>
      </c>
      <c r="N68" s="120">
        <f t="shared" si="17"/>
        <v>733.33333333333326</v>
      </c>
      <c r="O68" s="225" t="str">
        <f t="shared" si="18"/>
        <v xml:space="preserve"> </v>
      </c>
      <c r="P68" s="224" t="str">
        <f t="shared" si="10"/>
        <v xml:space="preserve"> 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</row>
    <row r="69" spans="1:44" x14ac:dyDescent="0.25">
      <c r="A69" s="5" t="s">
        <v>92</v>
      </c>
      <c r="B69" s="97">
        <v>3</v>
      </c>
      <c r="C69" s="6">
        <v>19</v>
      </c>
      <c r="D69" s="154">
        <f t="shared" si="11"/>
        <v>2.8751808337419116E-3</v>
      </c>
      <c r="E69" s="99">
        <v>4</v>
      </c>
      <c r="F69" s="6">
        <v>17</v>
      </c>
      <c r="G69" s="118">
        <f t="shared" si="12"/>
        <v>2.5122954695923579E-3</v>
      </c>
      <c r="H69" s="97">
        <v>5</v>
      </c>
      <c r="I69" s="6">
        <v>16</v>
      </c>
      <c r="J69" s="177">
        <f t="shared" si="13"/>
        <v>2.3277230358745766E-3</v>
      </c>
      <c r="K69" s="220">
        <f t="shared" si="14"/>
        <v>75</v>
      </c>
      <c r="L69" s="224">
        <f t="shared" si="15"/>
        <v>111.76470588235294</v>
      </c>
      <c r="M69" s="119">
        <f t="shared" si="16"/>
        <v>60</v>
      </c>
      <c r="N69" s="120">
        <f t="shared" si="17"/>
        <v>118.75</v>
      </c>
      <c r="O69" s="225">
        <f t="shared" si="18"/>
        <v>80</v>
      </c>
      <c r="P69" s="224">
        <f t="shared" si="10"/>
        <v>106.25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</row>
    <row r="70" spans="1:44" x14ac:dyDescent="0.25">
      <c r="A70" s="5" t="s">
        <v>93</v>
      </c>
      <c r="B70" s="97">
        <v>8</v>
      </c>
      <c r="C70" s="6">
        <v>17</v>
      </c>
      <c r="D70" s="154">
        <f t="shared" ref="D70:D82" si="19">IF($C$83&lt;&gt;0,C70/$C$83*100,0)</f>
        <v>2.5725302196638157E-3</v>
      </c>
      <c r="E70" s="99">
        <v>7</v>
      </c>
      <c r="F70" s="6">
        <v>36</v>
      </c>
      <c r="G70" s="118">
        <f t="shared" ref="G70:G78" si="20">IF($F$83&lt;&gt;0,F70/$F$83*100,0)</f>
        <v>5.3201551120779346E-3</v>
      </c>
      <c r="H70" s="97">
        <v>5</v>
      </c>
      <c r="I70" s="6">
        <v>24</v>
      </c>
      <c r="J70" s="177">
        <f t="shared" ref="J70:J78" si="21">IF($I$83&lt;&gt;0,I70/$I$83*100,0)</f>
        <v>3.4915845538118647E-3</v>
      </c>
      <c r="K70" s="220">
        <f t="shared" ref="K70:L83" si="22">IF(OR(B70&lt;&gt;0)*(E70&lt;&gt;0),B70/E70*100," ")</f>
        <v>114.28571428571428</v>
      </c>
      <c r="L70" s="224">
        <f t="shared" ref="L70:L80" si="23">IF(OR(C70&lt;&gt;0)*(F70&lt;&gt;0),C70/F70*100," ")</f>
        <v>47.222222222222221</v>
      </c>
      <c r="M70" s="119">
        <f t="shared" ref="M70:N83" si="24">IF(OR(B70&lt;&gt;0)*(H70&lt;&gt;0),B70/H70*100," ")</f>
        <v>160</v>
      </c>
      <c r="N70" s="120">
        <f t="shared" ref="N70:N80" si="25">IF(OR(C70&lt;&gt;0)*(I70&lt;&gt;0),C70/I70*100," ")</f>
        <v>70.833333333333343</v>
      </c>
      <c r="O70" s="225">
        <f t="shared" si="18"/>
        <v>140</v>
      </c>
      <c r="P70" s="224">
        <f t="shared" si="10"/>
        <v>150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</row>
    <row r="71" spans="1:44" x14ac:dyDescent="0.25">
      <c r="A71" s="5" t="s">
        <v>96</v>
      </c>
      <c r="B71" s="97">
        <v>4</v>
      </c>
      <c r="C71" s="6">
        <v>15</v>
      </c>
      <c r="D71" s="154">
        <f t="shared" si="19"/>
        <v>2.2698796055857198E-3</v>
      </c>
      <c r="E71" s="99">
        <v>0</v>
      </c>
      <c r="F71" s="6">
        <v>0</v>
      </c>
      <c r="G71" s="118">
        <f t="shared" si="20"/>
        <v>0</v>
      </c>
      <c r="H71" s="97">
        <v>0</v>
      </c>
      <c r="I71" s="6">
        <v>0</v>
      </c>
      <c r="J71" s="177">
        <f t="shared" si="21"/>
        <v>0</v>
      </c>
      <c r="K71" s="220" t="str">
        <f t="shared" si="22"/>
        <v xml:space="preserve"> </v>
      </c>
      <c r="L71" s="224" t="str">
        <f t="shared" si="23"/>
        <v xml:space="preserve"> </v>
      </c>
      <c r="M71" s="119" t="str">
        <f t="shared" si="24"/>
        <v xml:space="preserve"> </v>
      </c>
      <c r="N71" s="120" t="str">
        <f t="shared" si="25"/>
        <v xml:space="preserve"> </v>
      </c>
      <c r="O71" s="225" t="str">
        <f t="shared" ref="O71:P83" si="26">IF(OR(E71&lt;&gt;0)*(H71&lt;&gt;0),E71/H71*100," ")</f>
        <v xml:space="preserve"> </v>
      </c>
      <c r="P71" s="224" t="str">
        <f t="shared" ref="P71:P80" si="27">IF(OR(F71&lt;&gt;0)*(I71&lt;&gt;0),F71/I71*100," ")</f>
        <v xml:space="preserve"> </v>
      </c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</row>
    <row r="72" spans="1:44" x14ac:dyDescent="0.25">
      <c r="A72" s="5" t="s">
        <v>97</v>
      </c>
      <c r="B72" s="97">
        <v>5</v>
      </c>
      <c r="C72" s="6">
        <v>9</v>
      </c>
      <c r="D72" s="154">
        <f t="shared" si="19"/>
        <v>1.361927763351432E-3</v>
      </c>
      <c r="E72" s="99">
        <v>8</v>
      </c>
      <c r="F72" s="6">
        <v>17</v>
      </c>
      <c r="G72" s="118">
        <f t="shared" si="20"/>
        <v>2.5122954695923579E-3</v>
      </c>
      <c r="H72" s="97">
        <v>0</v>
      </c>
      <c r="I72" s="6">
        <v>0</v>
      </c>
      <c r="J72" s="177">
        <f t="shared" si="21"/>
        <v>0</v>
      </c>
      <c r="K72" s="220">
        <f t="shared" si="22"/>
        <v>62.5</v>
      </c>
      <c r="L72" s="224">
        <f t="shared" si="23"/>
        <v>52.941176470588239</v>
      </c>
      <c r="M72" s="119" t="str">
        <f t="shared" si="24"/>
        <v xml:space="preserve"> </v>
      </c>
      <c r="N72" s="120" t="str">
        <f t="shared" si="25"/>
        <v xml:space="preserve"> </v>
      </c>
      <c r="O72" s="225" t="str">
        <f t="shared" si="26"/>
        <v xml:space="preserve"> </v>
      </c>
      <c r="P72" s="224" t="str">
        <f t="shared" si="27"/>
        <v xml:space="preserve"> </v>
      </c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</row>
    <row r="73" spans="1:44" ht="17.25" customHeight="1" x14ac:dyDescent="0.25">
      <c r="A73" s="5" t="s">
        <v>98</v>
      </c>
      <c r="B73" s="97">
        <v>2</v>
      </c>
      <c r="C73" s="6">
        <v>8</v>
      </c>
      <c r="D73" s="154">
        <f t="shared" si="19"/>
        <v>1.2106024563123838E-3</v>
      </c>
      <c r="E73" s="99">
        <v>5</v>
      </c>
      <c r="F73" s="6">
        <v>24</v>
      </c>
      <c r="G73" s="118">
        <f t="shared" si="20"/>
        <v>3.5467700747186227E-3</v>
      </c>
      <c r="H73" s="97">
        <v>2</v>
      </c>
      <c r="I73" s="6">
        <v>7</v>
      </c>
      <c r="J73" s="177">
        <f t="shared" si="21"/>
        <v>1.0183788281951272E-3</v>
      </c>
      <c r="K73" s="220">
        <f t="shared" si="22"/>
        <v>40</v>
      </c>
      <c r="L73" s="224">
        <f t="shared" si="23"/>
        <v>33.333333333333329</v>
      </c>
      <c r="M73" s="119">
        <f t="shared" si="24"/>
        <v>100</v>
      </c>
      <c r="N73" s="120">
        <f t="shared" si="25"/>
        <v>114.28571428571428</v>
      </c>
      <c r="O73" s="225">
        <f t="shared" si="26"/>
        <v>250</v>
      </c>
      <c r="P73" s="224">
        <f t="shared" si="27"/>
        <v>342.85714285714283</v>
      </c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</row>
    <row r="74" spans="1:44" ht="17.25" customHeight="1" x14ac:dyDescent="0.25">
      <c r="A74" s="5" t="s">
        <v>99</v>
      </c>
      <c r="B74" s="97">
        <v>4</v>
      </c>
      <c r="C74" s="6">
        <v>5</v>
      </c>
      <c r="D74" s="154">
        <f t="shared" si="19"/>
        <v>7.5662653519523984E-4</v>
      </c>
      <c r="E74" s="99">
        <v>8</v>
      </c>
      <c r="F74" s="6">
        <v>22</v>
      </c>
      <c r="G74" s="118">
        <f t="shared" si="20"/>
        <v>3.2512059018254044E-3</v>
      </c>
      <c r="H74" s="97">
        <v>3</v>
      </c>
      <c r="I74" s="6">
        <v>15</v>
      </c>
      <c r="J74" s="177">
        <f t="shared" si="21"/>
        <v>2.1822403461324155E-3</v>
      </c>
      <c r="K74" s="220">
        <f t="shared" si="22"/>
        <v>50</v>
      </c>
      <c r="L74" s="224">
        <f t="shared" si="23"/>
        <v>22.727272727272727</v>
      </c>
      <c r="M74" s="119">
        <f t="shared" si="24"/>
        <v>133.33333333333331</v>
      </c>
      <c r="N74" s="120">
        <f t="shared" si="25"/>
        <v>33.333333333333329</v>
      </c>
      <c r="O74" s="225">
        <f t="shared" si="26"/>
        <v>266.66666666666663</v>
      </c>
      <c r="P74" s="224">
        <f t="shared" si="27"/>
        <v>146.66666666666666</v>
      </c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</row>
    <row r="75" spans="1:44" x14ac:dyDescent="0.25">
      <c r="A75" s="5" t="s">
        <v>101</v>
      </c>
      <c r="B75" s="97">
        <v>4</v>
      </c>
      <c r="C75" s="6">
        <v>4</v>
      </c>
      <c r="D75" s="154">
        <f t="shared" si="19"/>
        <v>6.0530122815619189E-4</v>
      </c>
      <c r="E75" s="99">
        <v>0</v>
      </c>
      <c r="F75" s="6">
        <v>0</v>
      </c>
      <c r="G75" s="118">
        <f t="shared" si="20"/>
        <v>0</v>
      </c>
      <c r="H75" s="97">
        <v>0</v>
      </c>
      <c r="I75" s="6">
        <v>0</v>
      </c>
      <c r="J75" s="177">
        <f t="shared" si="21"/>
        <v>0</v>
      </c>
      <c r="K75" s="220" t="str">
        <f t="shared" si="22"/>
        <v xml:space="preserve"> </v>
      </c>
      <c r="L75" s="224" t="str">
        <f t="shared" si="23"/>
        <v xml:space="preserve"> </v>
      </c>
      <c r="M75" s="119" t="str">
        <f t="shared" si="24"/>
        <v xml:space="preserve"> </v>
      </c>
      <c r="N75" s="120" t="str">
        <f t="shared" si="25"/>
        <v xml:space="preserve"> </v>
      </c>
      <c r="O75" s="225" t="str">
        <f t="shared" si="26"/>
        <v xml:space="preserve"> </v>
      </c>
      <c r="P75" s="224" t="str">
        <f t="shared" si="27"/>
        <v xml:space="preserve"> 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</row>
    <row r="76" spans="1:44" x14ac:dyDescent="0.25">
      <c r="A76" s="5" t="s">
        <v>100</v>
      </c>
      <c r="B76" s="97">
        <v>0</v>
      </c>
      <c r="C76" s="6">
        <v>0</v>
      </c>
      <c r="D76" s="154">
        <f t="shared" si="19"/>
        <v>0</v>
      </c>
      <c r="E76" s="99">
        <v>0</v>
      </c>
      <c r="F76" s="6">
        <v>0</v>
      </c>
      <c r="G76" s="118">
        <f t="shared" si="20"/>
        <v>0</v>
      </c>
      <c r="H76" s="97">
        <v>5</v>
      </c>
      <c r="I76" s="6">
        <v>45</v>
      </c>
      <c r="J76" s="177">
        <f t="shared" si="21"/>
        <v>6.5467210383972465E-3</v>
      </c>
      <c r="K76" s="220" t="str">
        <f t="shared" si="22"/>
        <v xml:space="preserve"> </v>
      </c>
      <c r="L76" s="224" t="str">
        <f t="shared" si="23"/>
        <v xml:space="preserve"> </v>
      </c>
      <c r="M76" s="119" t="str">
        <f t="shared" si="24"/>
        <v xml:space="preserve"> </v>
      </c>
      <c r="N76" s="120" t="str">
        <f t="shared" si="25"/>
        <v xml:space="preserve"> </v>
      </c>
      <c r="O76" s="225" t="str">
        <f t="shared" si="26"/>
        <v xml:space="preserve"> </v>
      </c>
      <c r="P76" s="224" t="str">
        <f t="shared" si="27"/>
        <v xml:space="preserve"> 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</row>
    <row r="77" spans="1:44" x14ac:dyDescent="0.25">
      <c r="A77" s="5" t="s">
        <v>102</v>
      </c>
      <c r="B77" s="97">
        <v>0</v>
      </c>
      <c r="C77" s="6">
        <v>0</v>
      </c>
      <c r="D77" s="154">
        <f t="shared" si="19"/>
        <v>0</v>
      </c>
      <c r="E77" s="99">
        <v>0</v>
      </c>
      <c r="F77" s="6">
        <v>0</v>
      </c>
      <c r="G77" s="118">
        <f t="shared" si="20"/>
        <v>0</v>
      </c>
      <c r="H77" s="97">
        <v>6</v>
      </c>
      <c r="I77" s="6">
        <v>36</v>
      </c>
      <c r="J77" s="177">
        <f t="shared" si="21"/>
        <v>5.2373768307177968E-3</v>
      </c>
      <c r="K77" s="220" t="str">
        <f t="shared" si="22"/>
        <v xml:space="preserve"> </v>
      </c>
      <c r="L77" s="224" t="str">
        <f t="shared" si="23"/>
        <v xml:space="preserve"> </v>
      </c>
      <c r="M77" s="119" t="str">
        <f t="shared" si="24"/>
        <v xml:space="preserve"> </v>
      </c>
      <c r="N77" s="120" t="str">
        <f t="shared" si="25"/>
        <v xml:space="preserve"> </v>
      </c>
      <c r="O77" s="225" t="str">
        <f t="shared" si="26"/>
        <v xml:space="preserve"> </v>
      </c>
      <c r="P77" s="224" t="str">
        <f t="shared" si="27"/>
        <v xml:space="preserve"> </v>
      </c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</row>
    <row r="78" spans="1:44" ht="15.75" x14ac:dyDescent="0.25">
      <c r="A78" s="5" t="s">
        <v>103</v>
      </c>
      <c r="B78" s="170">
        <v>0</v>
      </c>
      <c r="C78" s="206">
        <v>0</v>
      </c>
      <c r="D78" s="205">
        <f t="shared" si="19"/>
        <v>0</v>
      </c>
      <c r="E78" s="207">
        <v>0</v>
      </c>
      <c r="F78" s="206">
        <v>0</v>
      </c>
      <c r="G78" s="118">
        <f t="shared" si="20"/>
        <v>0</v>
      </c>
      <c r="H78" s="170">
        <v>0</v>
      </c>
      <c r="I78" s="159">
        <v>0</v>
      </c>
      <c r="J78" s="154">
        <f t="shared" si="21"/>
        <v>0</v>
      </c>
      <c r="K78" s="220" t="str">
        <f t="shared" si="22"/>
        <v xml:space="preserve"> </v>
      </c>
      <c r="L78" s="224" t="str">
        <f t="shared" si="23"/>
        <v xml:space="preserve"> </v>
      </c>
      <c r="M78" s="119" t="str">
        <f t="shared" si="24"/>
        <v xml:space="preserve"> </v>
      </c>
      <c r="N78" s="120" t="str">
        <f t="shared" si="25"/>
        <v xml:space="preserve"> </v>
      </c>
      <c r="O78" s="225" t="str">
        <f t="shared" si="26"/>
        <v xml:space="preserve"> </v>
      </c>
      <c r="P78" s="224" t="str">
        <f t="shared" si="27"/>
        <v xml:space="preserve"> </v>
      </c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</row>
    <row r="79" spans="1:44" x14ac:dyDescent="0.25">
      <c r="A79" s="5" t="s">
        <v>104</v>
      </c>
      <c r="B79" s="166">
        <v>0</v>
      </c>
      <c r="C79" s="5">
        <v>0</v>
      </c>
      <c r="D79" s="154">
        <f t="shared" si="19"/>
        <v>0</v>
      </c>
      <c r="E79" s="171">
        <v>0</v>
      </c>
      <c r="F79" s="5">
        <v>0</v>
      </c>
      <c r="G79" s="118">
        <f t="shared" ref="G79:G80" si="28">IF($F$83&lt;&gt;0,F79/$F$83*100,0)</f>
        <v>0</v>
      </c>
      <c r="H79" s="166">
        <v>0</v>
      </c>
      <c r="I79" s="5">
        <v>0</v>
      </c>
      <c r="J79" s="154">
        <f t="shared" ref="J79:J80" si="29">IF($I$83&lt;&gt;0,I79/$I$83*100,0)</f>
        <v>0</v>
      </c>
      <c r="K79" s="220" t="str">
        <f t="shared" si="22"/>
        <v xml:space="preserve"> </v>
      </c>
      <c r="L79" s="224" t="str">
        <f t="shared" si="23"/>
        <v xml:space="preserve"> </v>
      </c>
      <c r="M79" s="119" t="str">
        <f t="shared" si="24"/>
        <v xml:space="preserve"> </v>
      </c>
      <c r="N79" s="120" t="str">
        <f t="shared" si="25"/>
        <v xml:space="preserve"> </v>
      </c>
      <c r="O79" s="225" t="str">
        <f t="shared" si="26"/>
        <v xml:space="preserve"> </v>
      </c>
      <c r="P79" s="224" t="str">
        <f t="shared" si="27"/>
        <v xml:space="preserve"> </v>
      </c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</row>
    <row r="80" spans="1:44" ht="15.75" thickBot="1" x14ac:dyDescent="0.3">
      <c r="A80" s="5" t="s">
        <v>105</v>
      </c>
      <c r="B80" s="167">
        <v>0</v>
      </c>
      <c r="C80" s="181">
        <v>0</v>
      </c>
      <c r="D80" s="169">
        <f t="shared" si="19"/>
        <v>0</v>
      </c>
      <c r="E80" s="172">
        <v>3</v>
      </c>
      <c r="F80" s="181">
        <v>14</v>
      </c>
      <c r="G80" s="173">
        <f t="shared" si="28"/>
        <v>2.0689492102525298E-3</v>
      </c>
      <c r="H80" s="167">
        <v>2</v>
      </c>
      <c r="I80" s="162">
        <v>4</v>
      </c>
      <c r="J80" s="169">
        <f t="shared" si="29"/>
        <v>5.8193075896864415E-4</v>
      </c>
      <c r="K80" s="220" t="str">
        <f t="shared" si="22"/>
        <v xml:space="preserve"> </v>
      </c>
      <c r="L80" s="224" t="str">
        <f t="shared" si="23"/>
        <v xml:space="preserve"> </v>
      </c>
      <c r="M80" s="218" t="str">
        <f t="shared" si="24"/>
        <v xml:space="preserve"> </v>
      </c>
      <c r="N80" s="120" t="str">
        <f t="shared" si="25"/>
        <v xml:space="preserve"> </v>
      </c>
      <c r="O80" s="225">
        <f t="shared" si="26"/>
        <v>150</v>
      </c>
      <c r="P80" s="224">
        <f t="shared" si="27"/>
        <v>350</v>
      </c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</row>
    <row r="81" spans="1:44" ht="15.75" x14ac:dyDescent="0.25">
      <c r="A81" s="192" t="s">
        <v>29</v>
      </c>
      <c r="B81" s="168">
        <f>SUM(B6:B80)-B9</f>
        <v>99665</v>
      </c>
      <c r="C81" s="163">
        <f>SUM(C6:C80)-C9</f>
        <v>609299</v>
      </c>
      <c r="D81" s="193">
        <f t="shared" si="19"/>
        <v>92.20235825358489</v>
      </c>
      <c r="E81" s="174">
        <f>SUM(E6:E80)-E9</f>
        <v>102310</v>
      </c>
      <c r="F81" s="163">
        <f>SUM(F6:F80)-F9</f>
        <v>633734</v>
      </c>
      <c r="G81" s="194">
        <f>IF($F$83&lt;&gt;0,F81/$F$83*100,0)</f>
        <v>93.654532772155491</v>
      </c>
      <c r="H81" s="168">
        <f>SUM(H6:H80)-H9</f>
        <v>105019</v>
      </c>
      <c r="I81" s="163">
        <f>SUM(I6:I80)-I9</f>
        <v>640342</v>
      </c>
      <c r="J81" s="195">
        <f>IF($I$83&lt;&gt;0,I81/$I$83*100,0)</f>
        <v>93.158676514874884</v>
      </c>
      <c r="K81" s="179">
        <f t="shared" si="22"/>
        <v>97.414719968722508</v>
      </c>
      <c r="L81" s="164">
        <f t="shared" si="22"/>
        <v>96.144281354637755</v>
      </c>
      <c r="M81" s="178">
        <f t="shared" si="24"/>
        <v>94.901874898827828</v>
      </c>
      <c r="N81" s="180">
        <f t="shared" si="24"/>
        <v>95.152121834894473</v>
      </c>
      <c r="O81" s="179">
        <f t="shared" si="26"/>
        <v>97.42046677267922</v>
      </c>
      <c r="P81" s="164">
        <f t="shared" si="26"/>
        <v>98.968051447507747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</row>
    <row r="82" spans="1:44" ht="15.75" x14ac:dyDescent="0.25">
      <c r="A82" s="138" t="s">
        <v>30</v>
      </c>
      <c r="B82" s="196">
        <f>B9</f>
        <v>10250</v>
      </c>
      <c r="C82" s="197">
        <f>C9</f>
        <v>51529</v>
      </c>
      <c r="D82" s="198">
        <f t="shared" si="19"/>
        <v>7.7976417464151027</v>
      </c>
      <c r="E82" s="175">
        <f>E9</f>
        <v>8331</v>
      </c>
      <c r="F82" s="137">
        <f>F9</f>
        <v>42938</v>
      </c>
      <c r="G82" s="199">
        <f>IF($F$83&lt;&gt;0,F82/$F$83*100,0)</f>
        <v>6.3454672278445088</v>
      </c>
      <c r="H82" s="196">
        <f>H9</f>
        <v>9262</v>
      </c>
      <c r="I82" s="197">
        <f>I9</f>
        <v>47025</v>
      </c>
      <c r="J82" s="200">
        <f>IF($I$83&lt;&gt;0,I82/$I$83*100,0)</f>
        <v>6.8413234851251223</v>
      </c>
      <c r="K82" s="121">
        <f t="shared" si="22"/>
        <v>123.03444964590085</v>
      </c>
      <c r="L82" s="122">
        <f t="shared" si="22"/>
        <v>120.00791839396339</v>
      </c>
      <c r="M82" s="123">
        <f t="shared" si="24"/>
        <v>110.66724249622111</v>
      </c>
      <c r="N82" s="145">
        <f t="shared" si="24"/>
        <v>109.57788410419988</v>
      </c>
      <c r="O82" s="121">
        <f t="shared" si="26"/>
        <v>89.94817534009934</v>
      </c>
      <c r="P82" s="122">
        <f t="shared" si="26"/>
        <v>91.308878256246672</v>
      </c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</row>
    <row r="83" spans="1:44" ht="16.5" thickBot="1" x14ac:dyDescent="0.3">
      <c r="A83" s="139" t="s">
        <v>18</v>
      </c>
      <c r="B83" s="183">
        <f>B81+B82</f>
        <v>109915</v>
      </c>
      <c r="C83" s="184">
        <f>C81+C82</f>
        <v>660828</v>
      </c>
      <c r="D83" s="185">
        <f>D81+D82</f>
        <v>100</v>
      </c>
      <c r="E83" s="186">
        <f>SUM(E81:E82)</f>
        <v>110641</v>
      </c>
      <c r="F83" s="184">
        <f>SUM(F81:F82)</f>
        <v>676672</v>
      </c>
      <c r="G83" s="187">
        <f>G81+G82</f>
        <v>100</v>
      </c>
      <c r="H83" s="183">
        <f>SUM(H81:H82)</f>
        <v>114281</v>
      </c>
      <c r="I83" s="184">
        <f>SUM(I81:I82)</f>
        <v>687367</v>
      </c>
      <c r="J83" s="185">
        <f>J81+J82</f>
        <v>100</v>
      </c>
      <c r="K83" s="189">
        <f t="shared" si="22"/>
        <v>99.343823718151498</v>
      </c>
      <c r="L83" s="190">
        <f t="shared" si="22"/>
        <v>97.658540622339913</v>
      </c>
      <c r="M83" s="191">
        <f t="shared" si="24"/>
        <v>96.179592408186849</v>
      </c>
      <c r="N83" s="188">
        <f t="shared" si="24"/>
        <v>96.139034896932785</v>
      </c>
      <c r="O83" s="189">
        <f t="shared" si="26"/>
        <v>96.81486861333029</v>
      </c>
      <c r="P83" s="190">
        <f t="shared" si="26"/>
        <v>98.444062633207579</v>
      </c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</row>
    <row r="84" spans="1:44" x14ac:dyDescent="0.25">
      <c r="A84" s="130"/>
      <c r="B84" s="161"/>
      <c r="C84" s="161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</row>
    <row r="85" spans="1:44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</row>
    <row r="86" spans="1:44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</row>
    <row r="87" spans="1:44" x14ac:dyDescent="0.25">
      <c r="A87" s="130"/>
      <c r="B87" s="130"/>
      <c r="C87" s="16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</row>
    <row r="88" spans="1:44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</row>
    <row r="89" spans="1:44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</row>
    <row r="90" spans="1:44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</row>
    <row r="91" spans="1:44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</row>
    <row r="92" spans="1:44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</row>
    <row r="93" spans="1:44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</row>
    <row r="94" spans="1:44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</row>
    <row r="95" spans="1:44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</row>
    <row r="96" spans="1:44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</row>
    <row r="97" spans="1:44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</row>
  </sheetData>
  <mergeCells count="8">
    <mergeCell ref="A1:P3"/>
    <mergeCell ref="B4:D4"/>
    <mergeCell ref="E4:G4"/>
    <mergeCell ref="H4:J4"/>
    <mergeCell ref="K4:L4"/>
    <mergeCell ref="M4:N4"/>
    <mergeCell ref="O4:P4"/>
    <mergeCell ref="A4:A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1C7E8CA59E664AA18976A99ADE101D" ma:contentTypeVersion="2" ma:contentTypeDescription="Stvaranje novog dokumenta." ma:contentTypeScope="" ma:versionID="96e2973480c3a39664449c3eeba43308">
  <xsd:schema xmlns:xsd="http://www.w3.org/2001/XMLSchema" xmlns:xs="http://www.w3.org/2001/XMLSchema" xmlns:p="http://schemas.microsoft.com/office/2006/metadata/properties" xmlns:ns3="222be194-551f-45fb-b3b7-e68d1d89e47e" targetNamespace="http://schemas.microsoft.com/office/2006/metadata/properties" ma:root="true" ma:fieldsID="b8e332c9e5fcf4406f8d9edca18bec79" ns3:_="">
    <xsd:import namespace="222be194-551f-45fb-b3b7-e68d1d89e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be194-551f-45fb-b3b7-e68d1d8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09A82C-5A2F-4BAC-BA2B-A18D289F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2be194-551f-45fb-b3b7-e68d1d89e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D37EBD-231B-4C5D-B937-2C073130F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034D70-8565-4025-ADB0-231A7A6942B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2be194-551f-45fb-b3b7-e68d1d89e47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 </vt:lpstr>
      <vt:lpstr>Po kapacitetima</vt:lpstr>
      <vt:lpstr>Po zemljama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tzm-pult</dc:creator>
  <cp:lastModifiedBy>VisitMalinska-info</cp:lastModifiedBy>
  <cp:lastPrinted>2021-02-09T12:54:05Z</cp:lastPrinted>
  <dcterms:created xsi:type="dcterms:W3CDTF">2017-12-29T23:50:53Z</dcterms:created>
  <dcterms:modified xsi:type="dcterms:W3CDTF">2023-11-09T10:55:56Z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0x010100211C7E8CA59E664AA18976A99ADE101D</vt:lpwstr>
  </property>
</Properties>
</file>