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8_{5B0F1D4C-F4AB-4E2B-80C6-BFD8222021BB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2" i="5"/>
  <c r="B81" i="5"/>
  <c r="D39" i="3"/>
  <c r="O82" i="5" l="1"/>
  <c r="E83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H39" i="3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<sst xmlns="http://schemas.openxmlformats.org/spreadsheetml/2006/main" count="174" uniqueCount="109">
  <si>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</si>
  <si>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</si>
  <si>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</si>
  <si>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</si>
  <si>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</si>
  <si>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</si>
  <si>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</si>
  <si>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</si>
  <si>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</si>
  <si>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</si>
  <si>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</si>
  <si>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</si>
  <si>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</si>
  <si>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</si>
  <si>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</si>
  <si>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</si>
  <si>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</si>
  <si>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</si>
  <si>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Sveukupno</t>
  </si>
  <si>
    <t xml:space="preserve">SVEUKUPNO </t>
  </si>
  <si>
    <t>KOMERCIJALNI PROMET</t>
  </si>
  <si>
    <t>SVEUKUPNI PROMET</t>
  </si>
  <si>
    <t>NEKOMERCIALNI SMJEŠTAJ</t>
  </si>
  <si>
    <t>2022.</t>
  </si>
  <si>
    <t>DRŽAVA</t>
  </si>
  <si>
    <t>INDEKS 22/19</t>
  </si>
  <si>
    <t>2023.</t>
  </si>
  <si>
    <t>INDEKS 23/19</t>
  </si>
  <si>
    <t>INDEKS 23/22</t>
  </si>
  <si>
    <t>Ukupno strani</t>
  </si>
  <si>
    <t>Ukupno domaći</t>
  </si>
  <si>
    <t>Njemačka</t>
  </si>
  <si>
    <t>Austrija</t>
  </si>
  <si>
    <t>Mađarska</t>
  </si>
  <si>
    <t>Italija</t>
  </si>
  <si>
    <t>Slovenija</t>
  </si>
  <si>
    <t>Hrvatska</t>
  </si>
  <si>
    <t>Slovačka</t>
  </si>
  <si>
    <t>Češka</t>
  </si>
  <si>
    <t>Poljska</t>
  </si>
  <si>
    <t>Ukrajina</t>
  </si>
  <si>
    <t>Nizozemska</t>
  </si>
  <si>
    <t>Švicarska</t>
  </si>
  <si>
    <t>Srbija</t>
  </si>
  <si>
    <t>Belgija</t>
  </si>
  <si>
    <t>Bosna i Hercegovina</t>
  </si>
  <si>
    <t>Rumunjska</t>
  </si>
  <si>
    <t>Švedska</t>
  </si>
  <si>
    <t>Francuska</t>
  </si>
  <si>
    <t>Danska</t>
  </si>
  <si>
    <t>Letonija</t>
  </si>
  <si>
    <t>Ujedinjena Kraljevina</t>
  </si>
  <si>
    <t>SAD</t>
  </si>
  <si>
    <t>Ostale azijske zemlje</t>
  </si>
  <si>
    <t>Makedonija</t>
  </si>
  <si>
    <t>Litva</t>
  </si>
  <si>
    <t>Rusija</t>
  </si>
  <si>
    <t>Turska</t>
  </si>
  <si>
    <t>Bjelorusija</t>
  </si>
  <si>
    <t>Australija</t>
  </si>
  <si>
    <t>Albanija</t>
  </si>
  <si>
    <t>Kanada</t>
  </si>
  <si>
    <t>Estonija</t>
  </si>
  <si>
    <t>Španjolska</t>
  </si>
  <si>
    <t>Indija</t>
  </si>
  <si>
    <t>Norveška</t>
  </si>
  <si>
    <t>Bugarska</t>
  </si>
  <si>
    <t>Ostale europske zemlje</t>
  </si>
  <si>
    <t>Finska</t>
  </si>
  <si>
    <t>Ostale afričke zemlje</t>
  </si>
  <si>
    <t>Luksemburg</t>
  </si>
  <si>
    <t>Portugal</t>
  </si>
  <si>
    <t>Brazil</t>
  </si>
  <si>
    <t>Ostale zemlje Južne i Srednje Amerike</t>
  </si>
  <si>
    <t>Kazahstan</t>
  </si>
  <si>
    <t>Kina</t>
  </si>
  <si>
    <t>Grčka</t>
  </si>
  <si>
    <t>Kosovo</t>
  </si>
  <si>
    <t>Izrael</t>
  </si>
  <si>
    <t>Irska</t>
  </si>
  <si>
    <t>Crna Gora</t>
  </si>
  <si>
    <t>Koreja, Republika</t>
  </si>
  <si>
    <t>Tajland</t>
  </si>
  <si>
    <t>Japan</t>
  </si>
  <si>
    <t>Čile</t>
  </si>
  <si>
    <t>Novi Zeland</t>
  </si>
  <si>
    <t>Lihtenštajn</t>
  </si>
  <si>
    <t>Ostale zemlje Sjeverne Amerike</t>
  </si>
  <si>
    <t>Island</t>
  </si>
  <si>
    <t>Tunis</t>
  </si>
  <si>
    <t>Južnoafrička Republika</t>
  </si>
  <si>
    <t>Hong Kong, Kina</t>
  </si>
  <si>
    <t>Indonezija</t>
  </si>
  <si>
    <t>Ujedinjeni Arapski Emirati</t>
  </si>
  <si>
    <t>Meksiko</t>
  </si>
  <si>
    <t>Argentina</t>
  </si>
  <si>
    <t>Cipar</t>
  </si>
  <si>
    <t>Malta</t>
  </si>
  <si>
    <t>Ostale zemlje Oceanije</t>
  </si>
  <si>
    <t>Maroko</t>
  </si>
  <si>
    <t>Jordan</t>
  </si>
  <si>
    <t>Katar</t>
  </si>
  <si>
    <t>Kuvajt</t>
  </si>
  <si>
    <t>Makao, Kina</t>
  </si>
  <si>
    <t>Oman</t>
  </si>
  <si>
    <t>Tajvan, Kina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</si>
  <si>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29.1.2024.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prosinac, 2023.</t>
  </si>
  <si>
    <t>IZVJEŠTAJ PO KAPACITETIMA I-XII/2023</t>
  </si>
  <si>
    <t>TURISTIČKI PROMET PO ZEMLJAMA  I-XII/2023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</si>
</sst>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8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  <font>
      <sz val="1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300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3" fontId="41" fillId="36" borderId="30" xfId="0" applyNumberFormat="1" applyFont="1" applyFill="1" applyBorder="1"/>
    <xf numFmtId="3" fontId="57" fillId="36" borderId="35" xfId="0" applyNumberFormat="1" applyFont="1" applyFill="1" applyBorder="1"/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12.10289076628249</c:v>
                </c:pt>
                <c:pt idx="1">
                  <c:v>44.738917186891491</c:v>
                </c:pt>
                <c:pt idx="2">
                  <c:v>7.1405436044157735</c:v>
                </c:pt>
                <c:pt idx="3">
                  <c:v>0.17833525485553881</c:v>
                </c:pt>
                <c:pt idx="4">
                  <c:v>35.839313187554708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1850</c:v>
                </c:pt>
                <c:pt idx="1">
                  <c:v>74074</c:v>
                </c:pt>
                <c:pt idx="2">
                  <c:v>464109</c:v>
                </c:pt>
                <c:pt idx="3">
                  <c:v>125552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2415</c:v>
                </c:pt>
                <c:pt idx="1">
                  <c:v>65638</c:v>
                </c:pt>
                <c:pt idx="2">
                  <c:v>484125</c:v>
                </c:pt>
                <c:pt idx="3">
                  <c:v>131517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1765</c:v>
                </c:pt>
                <c:pt idx="1">
                  <c:v>77977</c:v>
                </c:pt>
                <c:pt idx="2">
                  <c:v>472188</c:v>
                </c:pt>
                <c:pt idx="3">
                  <c:v>143502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29636</c:v>
                </c:pt>
                <c:pt idx="1">
                  <c:v>69163</c:v>
                </c:pt>
                <c:pt idx="2">
                  <c:v>11643</c:v>
                </c:pt>
                <c:pt idx="3" formatCode="General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31047</c:v>
                </c:pt>
                <c:pt idx="1">
                  <c:v>70334</c:v>
                </c:pt>
                <c:pt idx="2">
                  <c:v>10710</c:v>
                </c:pt>
                <c:pt idx="3" formatCode="General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34514</c:v>
                </c:pt>
                <c:pt idx="1">
                  <c:v>68371</c:v>
                </c:pt>
                <c:pt idx="2">
                  <c:v>13643</c:v>
                </c:pt>
                <c:pt idx="3" formatCode="General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1387645402193482"/>
                  <c:y val="-0.195412753136721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8.0397658946591302E-2"/>
                  <c:y val="-8.75956687460191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244802394119847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1117480194840063"/>
                  <c:y val="-1.1587620944504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7044605862923506"/>
                  <c:y val="-7.24168680302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17770029436709034"/>
                  <c:y val="-0.10640285514968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1.7313468573503778E-2"/>
                  <c:y val="-7.51686595584507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488644061637"/>
                      <c:h val="0.152586721127501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Slovenija</c:v>
                </c:pt>
                <c:pt idx="3">
                  <c:v>Mađarska</c:v>
                </c:pt>
                <c:pt idx="4">
                  <c:v>Hrvatska</c:v>
                </c:pt>
                <c:pt idx="5">
                  <c:v>Italija</c:v>
                </c:pt>
                <c:pt idx="6">
                  <c:v>Slovačka</c:v>
                </c:pt>
                <c:pt idx="7">
                  <c:v>Češka</c:v>
                </c:pt>
                <c:pt idx="8">
                  <c:v>Poljska</c:v>
                </c:pt>
                <c:pt idx="9">
                  <c:v>Ukrajina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30.12162233223405</c:v>
                </c:pt>
                <c:pt idx="1">
                  <c:v>12.580662124296671</c:v>
                </c:pt>
                <c:pt idx="2">
                  <c:v>7.8787833259463476</c:v>
                </c:pt>
                <c:pt idx="3">
                  <c:v>7.7533297775640984</c:v>
                </c:pt>
                <c:pt idx="4">
                  <c:v>7.4833417219438534</c:v>
                </c:pt>
                <c:pt idx="5">
                  <c:v>7.3125145548652695</c:v>
                </c:pt>
                <c:pt idx="6">
                  <c:v>5.1078374662890536</c:v>
                </c:pt>
                <c:pt idx="7">
                  <c:v>4.6948173411359928</c:v>
                </c:pt>
                <c:pt idx="8">
                  <c:v>4.0779164193904611</c:v>
                </c:pt>
                <c:pt idx="9">
                  <c:v>1.5916825048641421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24" sqref="A24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106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sqref="A1:Q3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61" t="s">
        <v>107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72" t="s">
        <v>1</v>
      </c>
      <c r="B4" s="273"/>
      <c r="C4" s="276" t="s">
        <v>2</v>
      </c>
      <c r="D4" s="277"/>
      <c r="E4" s="277"/>
      <c r="F4" s="278"/>
      <c r="G4" s="276" t="s">
        <v>3</v>
      </c>
      <c r="H4" s="277"/>
      <c r="I4" s="277"/>
      <c r="J4" s="278"/>
      <c r="K4" s="269" t="s">
        <v>20</v>
      </c>
      <c r="L4" s="270"/>
      <c r="M4" s="270"/>
      <c r="N4" s="270"/>
      <c r="O4" s="270"/>
      <c r="P4" s="270"/>
      <c r="Q4" s="271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74"/>
      <c r="B5" s="275"/>
      <c r="C5" s="247" t="s">
        <v>4</v>
      </c>
      <c r="D5" s="248" t="s">
        <v>5</v>
      </c>
      <c r="E5" s="248" t="s">
        <v>6</v>
      </c>
      <c r="F5" s="249" t="s">
        <v>7</v>
      </c>
      <c r="G5" s="250" t="s">
        <v>4</v>
      </c>
      <c r="H5" s="248" t="s">
        <v>5</v>
      </c>
      <c r="I5" s="248" t="s">
        <v>6</v>
      </c>
      <c r="J5" s="251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81" t="s">
        <v>8</v>
      </c>
      <c r="B6" s="33" t="s">
        <v>26</v>
      </c>
      <c r="C6" s="100">
        <v>3544</v>
      </c>
      <c r="D6" s="34">
        <v>26092</v>
      </c>
      <c r="E6" s="34">
        <f>SUM(C6:D6)</f>
        <v>29636</v>
      </c>
      <c r="F6" s="35">
        <f>E6/E42*100</f>
        <v>24.029838644287683</v>
      </c>
      <c r="G6" s="100">
        <v>8021</v>
      </c>
      <c r="H6" s="34">
        <v>117531</v>
      </c>
      <c r="I6" s="34">
        <f>SUM(G6:H6)</f>
        <v>125552</v>
      </c>
      <c r="J6" s="85">
        <f>I6/I42*100</f>
        <v>12.10289076628249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82"/>
      <c r="B7" s="4" t="s">
        <v>23</v>
      </c>
      <c r="C7" s="99">
        <v>3932</v>
      </c>
      <c r="D7" s="6">
        <v>27115</v>
      </c>
      <c r="E7" s="6">
        <f>SUM(C7:D7)</f>
        <v>31047</v>
      </c>
      <c r="F7" s="7">
        <f>E7/E43*100</f>
        <v>24.696533401212275</v>
      </c>
      <c r="G7" s="99">
        <v>8784</v>
      </c>
      <c r="H7" s="6">
        <v>122733</v>
      </c>
      <c r="I7" s="6">
        <f>SUM(G7:H7)</f>
        <v>131517</v>
      </c>
      <c r="J7" s="86">
        <f>I7/I43*100</f>
        <v>13.131333302048523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82"/>
      <c r="B8" s="4" t="s">
        <v>9</v>
      </c>
      <c r="C8" s="99">
        <v>4204</v>
      </c>
      <c r="D8" s="6">
        <v>30310</v>
      </c>
      <c r="E8" s="6">
        <f>SUM(C8:D8)</f>
        <v>34514</v>
      </c>
      <c r="F8" s="7">
        <f>E8/E44*100</f>
        <v>26.324058819940205</v>
      </c>
      <c r="G8" s="99">
        <v>10656</v>
      </c>
      <c r="H8" s="6">
        <v>132846</v>
      </c>
      <c r="I8" s="6">
        <f>SUM(G8:H8)</f>
        <v>143502</v>
      </c>
      <c r="J8" s="86">
        <f>I8/I44*100</f>
        <v>11.059211038403056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82"/>
      <c r="B9" s="4" t="s">
        <v>28</v>
      </c>
      <c r="C9" s="8">
        <f>C6/C7*100</f>
        <v>90.132248219735501</v>
      </c>
      <c r="D9" s="9">
        <f>D6/D7*100</f>
        <v>96.227180527383368</v>
      </c>
      <c r="E9" s="9">
        <f>E6/E7*100</f>
        <v>95.455277482526498</v>
      </c>
      <c r="F9" s="7"/>
      <c r="G9" s="10">
        <f>G6/G7*100</f>
        <v>91.313752276867035</v>
      </c>
      <c r="H9" s="9">
        <f>H6/H7*100</f>
        <v>95.761531128547333</v>
      </c>
      <c r="I9" s="9">
        <f>I6/I7*100</f>
        <v>95.464464669966617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82"/>
      <c r="B10" s="4" t="s">
        <v>27</v>
      </c>
      <c r="C10" s="8">
        <f>C6/C8*100</f>
        <v>84.300666032350151</v>
      </c>
      <c r="D10" s="9">
        <f>D6/D8*100</f>
        <v>86.083800725833058</v>
      </c>
      <c r="E10" s="9">
        <f>E6/E8*100</f>
        <v>85.866604856000464</v>
      </c>
      <c r="F10" s="7"/>
      <c r="G10" s="10">
        <f>G6/G8*100</f>
        <v>75.272147147147152</v>
      </c>
      <c r="H10" s="9">
        <f>H6/H8*100</f>
        <v>88.471613748249851</v>
      </c>
      <c r="I10" s="9">
        <f>I6/I8*100</f>
        <v>87.491463533609291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83"/>
      <c r="B11" s="18" t="s">
        <v>7</v>
      </c>
      <c r="C11" s="54">
        <f>C6/E6*100</f>
        <v>11.958428937778377</v>
      </c>
      <c r="D11" s="20">
        <f>D6/E6*100</f>
        <v>88.041571062221621</v>
      </c>
      <c r="E11" s="20">
        <f>SUM(C11:D11)</f>
        <v>100</v>
      </c>
      <c r="F11" s="21"/>
      <c r="G11" s="19">
        <f>G6/I6*100</f>
        <v>6.3885879954122595</v>
      </c>
      <c r="H11" s="20">
        <f>H6/I6*100</f>
        <v>93.611412004587734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84" t="s">
        <v>10</v>
      </c>
      <c r="B12" s="33" t="s">
        <v>26</v>
      </c>
      <c r="C12" s="100">
        <v>6006</v>
      </c>
      <c r="D12" s="34">
        <v>63157</v>
      </c>
      <c r="E12" s="37">
        <f>SUM(C12:D12)</f>
        <v>69163</v>
      </c>
      <c r="F12" s="38">
        <f>E12/E42*100</f>
        <v>56.079623773615509</v>
      </c>
      <c r="G12" s="96">
        <v>35729</v>
      </c>
      <c r="H12" s="37">
        <v>428380</v>
      </c>
      <c r="I12" s="37">
        <f>SUM(G12:H12)</f>
        <v>464109</v>
      </c>
      <c r="J12" s="88">
        <f>I12/I42*100</f>
        <v>44.738917186891491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84"/>
      <c r="B13" s="4" t="s">
        <v>23</v>
      </c>
      <c r="C13" s="99">
        <v>6171</v>
      </c>
      <c r="D13" s="6">
        <v>64163</v>
      </c>
      <c r="E13" s="6">
        <f>SUM(C13:D13)</f>
        <v>70334</v>
      </c>
      <c r="F13" s="7">
        <f>E13/E43*100</f>
        <v>55.947627153698079</v>
      </c>
      <c r="G13" s="97">
        <v>36143</v>
      </c>
      <c r="H13" s="6">
        <v>447982</v>
      </c>
      <c r="I13" s="6">
        <f>SUM(G13:H13)</f>
        <v>484125</v>
      </c>
      <c r="J13" s="86">
        <f>I13/I43*100</f>
        <v>48.337528493306877</v>
      </c>
      <c r="K13" s="74"/>
      <c r="L13" s="105" t="str">
        <f>B6</f>
        <v>2023.</v>
      </c>
      <c r="M13" s="116">
        <f>E6</f>
        <v>29636</v>
      </c>
      <c r="N13" s="116">
        <f>E12</f>
        <v>69163</v>
      </c>
      <c r="O13" s="116">
        <f>E18</f>
        <v>11643</v>
      </c>
      <c r="P13" s="1">
        <f>E24</f>
        <v>296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84"/>
      <c r="B14" s="4" t="s">
        <v>9</v>
      </c>
      <c r="C14" s="99">
        <v>6429</v>
      </c>
      <c r="D14" s="6">
        <v>61942</v>
      </c>
      <c r="E14" s="6">
        <f>C14+D14</f>
        <v>68371</v>
      </c>
      <c r="F14" s="7">
        <f>E14/E44*100</f>
        <v>52.147019342241748</v>
      </c>
      <c r="G14" s="97">
        <v>41784</v>
      </c>
      <c r="H14" s="6">
        <v>430404</v>
      </c>
      <c r="I14" s="6">
        <f>SUM(G14:H14)</f>
        <v>472188</v>
      </c>
      <c r="J14" s="86">
        <f>I14/I44*100</f>
        <v>36.389923079827895</v>
      </c>
      <c r="K14" s="74"/>
      <c r="L14" s="105" t="str">
        <f>B7</f>
        <v>2022.</v>
      </c>
      <c r="M14" s="116">
        <f>E7</f>
        <v>31047</v>
      </c>
      <c r="N14" s="116">
        <f>E13</f>
        <v>70334</v>
      </c>
      <c r="O14" s="117">
        <f>E19</f>
        <v>10710</v>
      </c>
      <c r="P14" s="1">
        <f>E25</f>
        <v>415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84"/>
      <c r="B15" s="4" t="s">
        <v>28</v>
      </c>
      <c r="C15" s="12">
        <f>C12/C13*100</f>
        <v>97.326203208556151</v>
      </c>
      <c r="D15" s="13">
        <f>D12/D13*11</f>
        <v>10.827533001885822</v>
      </c>
      <c r="E15" s="13">
        <f>E12/E13*100</f>
        <v>98.3350868712145</v>
      </c>
      <c r="F15" s="7"/>
      <c r="G15" s="17">
        <f>G12/G13*100</f>
        <v>98.854549982015882</v>
      </c>
      <c r="H15" s="13">
        <f>H12/H13*100</f>
        <v>95.624377765178068</v>
      </c>
      <c r="I15" s="13">
        <f>I12/I13*100</f>
        <v>95.865530596436869</v>
      </c>
      <c r="J15" s="86"/>
      <c r="K15" s="74"/>
      <c r="L15" s="105" t="str">
        <f>B8</f>
        <v>2019.</v>
      </c>
      <c r="M15" s="116">
        <f>E8</f>
        <v>34514</v>
      </c>
      <c r="N15" s="116">
        <f>E14</f>
        <v>68371</v>
      </c>
      <c r="O15" s="117">
        <f>E20</f>
        <v>13643</v>
      </c>
      <c r="P15" s="1">
        <f>E26</f>
        <v>321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84"/>
      <c r="B16" s="4" t="s">
        <v>27</v>
      </c>
      <c r="C16" s="12">
        <f>C12/C14*100</f>
        <v>93.420438637424169</v>
      </c>
      <c r="D16" s="13">
        <f>D12/D14*100</f>
        <v>101.96151238255142</v>
      </c>
      <c r="E16" s="13">
        <f>E12/E14*100</f>
        <v>101.15838586535226</v>
      </c>
      <c r="F16" s="7"/>
      <c r="G16" s="17">
        <f>G12/G14*100</f>
        <v>85.508807198927812</v>
      </c>
      <c r="H16" s="13">
        <f>H12/H14*100</f>
        <v>99.529744147359224</v>
      </c>
      <c r="I16" s="13">
        <f>I12/I14*100</f>
        <v>98.289028946097744</v>
      </c>
      <c r="J16" s="86"/>
      <c r="K16" s="74"/>
      <c r="Q16" s="75"/>
      <c r="S16" s="115"/>
      <c r="T16" s="115"/>
      <c r="U16" s="105"/>
      <c r="V16" s="116"/>
      <c r="W16" s="116"/>
      <c r="X16" s="242"/>
      <c r="Y16" s="243"/>
      <c r="Z16" s="116"/>
      <c r="AA16" s="242"/>
      <c r="AB16" s="115"/>
      <c r="AC16" s="115"/>
    </row>
    <row r="17" spans="1:29" ht="15" customHeight="1" thickBot="1" x14ac:dyDescent="0.3">
      <c r="A17" s="284"/>
      <c r="B17" s="11" t="s">
        <v>7</v>
      </c>
      <c r="C17" s="55">
        <f>C12/E12*100</f>
        <v>8.6838338417940228</v>
      </c>
      <c r="D17" s="15">
        <f>D12/E12*100</f>
        <v>91.316166158205974</v>
      </c>
      <c r="E17" s="15">
        <f>SUM(C17:D17)</f>
        <v>100</v>
      </c>
      <c r="F17" s="16"/>
      <c r="G17" s="14">
        <f>G12/I12*100</f>
        <v>7.698407055239179</v>
      </c>
      <c r="H17" s="15">
        <f>H12/I12*100</f>
        <v>92.301592944760827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4"/>
      <c r="Y17" s="243"/>
      <c r="Z17" s="116"/>
      <c r="AA17" s="244"/>
      <c r="AB17" s="115"/>
      <c r="AC17" s="115"/>
    </row>
    <row r="18" spans="1:29" ht="15" customHeight="1" thickBot="1" x14ac:dyDescent="0.3">
      <c r="A18" s="285" t="s">
        <v>11</v>
      </c>
      <c r="B18" s="33" t="s">
        <v>26</v>
      </c>
      <c r="C18" s="100">
        <v>1006</v>
      </c>
      <c r="D18" s="34">
        <v>10637</v>
      </c>
      <c r="E18" s="34">
        <f>C18+D18</f>
        <v>11643</v>
      </c>
      <c r="F18" s="35">
        <f>E18/E42*100</f>
        <v>9.4405254196059349</v>
      </c>
      <c r="G18" s="93">
        <v>6038</v>
      </c>
      <c r="H18" s="34">
        <v>68036</v>
      </c>
      <c r="I18" s="34">
        <f>G18+H18</f>
        <v>74074</v>
      </c>
      <c r="J18" s="85">
        <f>I18/I42*100</f>
        <v>7.1405436044157735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4"/>
      <c r="Y18" s="245"/>
      <c r="Z18" s="105"/>
      <c r="AA18" s="244"/>
      <c r="AB18" s="115"/>
      <c r="AC18" s="115"/>
    </row>
    <row r="19" spans="1:29" ht="15" customHeight="1" x14ac:dyDescent="0.25">
      <c r="A19" s="286"/>
      <c r="B19" s="4" t="s">
        <v>23</v>
      </c>
      <c r="C19" s="99">
        <v>985</v>
      </c>
      <c r="D19" s="6">
        <v>9725</v>
      </c>
      <c r="E19" s="6">
        <f>SUM(C19:D19)</f>
        <v>10710</v>
      </c>
      <c r="F19" s="7">
        <f>E19/E43*100</f>
        <v>8.5193375439489643</v>
      </c>
      <c r="G19" s="97">
        <v>6738</v>
      </c>
      <c r="H19" s="6">
        <v>58900</v>
      </c>
      <c r="I19" s="6">
        <f>SUM(G19:H19)</f>
        <v>65638</v>
      </c>
      <c r="J19" s="86">
        <f>I19/I43*100</f>
        <v>6.553635311631659</v>
      </c>
      <c r="K19" s="74"/>
      <c r="Q19" s="75"/>
      <c r="S19" s="115"/>
      <c r="T19" s="115"/>
      <c r="U19" s="105"/>
      <c r="V19" s="116"/>
      <c r="W19" s="116"/>
      <c r="X19" s="244"/>
      <c r="Y19" s="243"/>
      <c r="Z19" s="116"/>
      <c r="AA19" s="105"/>
      <c r="AB19" s="115"/>
      <c r="AC19" s="115"/>
    </row>
    <row r="20" spans="1:29" ht="15" customHeight="1" x14ac:dyDescent="0.25">
      <c r="A20" s="286"/>
      <c r="B20" s="4" t="s">
        <v>9</v>
      </c>
      <c r="C20" s="99">
        <v>1802</v>
      </c>
      <c r="D20" s="6">
        <v>11841</v>
      </c>
      <c r="E20" s="6">
        <f>C20+D20</f>
        <v>13643</v>
      </c>
      <c r="F20" s="7">
        <f>E20/E44*100</f>
        <v>10.405607419610714</v>
      </c>
      <c r="G20" s="97">
        <v>9907</v>
      </c>
      <c r="H20" s="6">
        <v>68070</v>
      </c>
      <c r="I20" s="6">
        <f>G20+H20</f>
        <v>77977</v>
      </c>
      <c r="J20" s="86">
        <f>I20/I44*100</f>
        <v>6.0094221623500381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86"/>
      <c r="B21" s="4" t="s">
        <v>28</v>
      </c>
      <c r="C21" s="12">
        <f>C18/C19*100</f>
        <v>102.13197969543147</v>
      </c>
      <c r="D21" s="13">
        <f>D18/D19*100</f>
        <v>109.37789203084833</v>
      </c>
      <c r="E21" s="13">
        <f>E18/E19*100</f>
        <v>108.71148459383753</v>
      </c>
      <c r="F21" s="7"/>
      <c r="G21" s="17">
        <f>G18/G19*100</f>
        <v>89.61116058177501</v>
      </c>
      <c r="H21" s="13">
        <f>H18/H19*100</f>
        <v>115.51103565365027</v>
      </c>
      <c r="I21" s="13">
        <f>I18/I19*100</f>
        <v>112.85231116121759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86"/>
      <c r="B22" s="4" t="s">
        <v>27</v>
      </c>
      <c r="C22" s="12">
        <f>C18/C20*100</f>
        <v>55.826859045504996</v>
      </c>
      <c r="D22" s="252">
        <f>D18/D20*100</f>
        <v>89.831939869943426</v>
      </c>
      <c r="E22" s="13">
        <f>E18/E20*100</f>
        <v>85.34046763908232</v>
      </c>
      <c r="F22" s="7"/>
      <c r="G22" s="17">
        <f>G18/G20*100</f>
        <v>60.946805289189463</v>
      </c>
      <c r="H22" s="13">
        <f>H18/H20*100</f>
        <v>99.950051417658287</v>
      </c>
      <c r="I22" s="13">
        <f>I18/I20*100</f>
        <v>94.994677917847568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87"/>
      <c r="B23" s="18" t="s">
        <v>7</v>
      </c>
      <c r="C23" s="54">
        <f>C18/E18*100</f>
        <v>8.6403847805548395</v>
      </c>
      <c r="D23" s="20">
        <f>D18/E18*100</f>
        <v>91.359615219445161</v>
      </c>
      <c r="E23" s="20">
        <f>SUM(C23:D23)</f>
        <v>100</v>
      </c>
      <c r="F23" s="21"/>
      <c r="G23" s="19">
        <f>G18/I18*100</f>
        <v>8.1513081513081502</v>
      </c>
      <c r="H23" s="20">
        <f>H18/I18*100</f>
        <v>91.848691848691843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88" t="s">
        <v>12</v>
      </c>
      <c r="B24" s="33" t="s">
        <v>26</v>
      </c>
      <c r="C24" s="98">
        <v>2</v>
      </c>
      <c r="D24" s="37">
        <v>294</v>
      </c>
      <c r="E24" s="36">
        <f>SUM(C24:D24)</f>
        <v>296</v>
      </c>
      <c r="F24" s="38">
        <f>E24/E42*100</f>
        <v>0.24000648666180169</v>
      </c>
      <c r="G24" s="96">
        <v>20</v>
      </c>
      <c r="H24" s="37">
        <v>1830</v>
      </c>
      <c r="I24" s="37">
        <f>SUM(G24:H24)</f>
        <v>1850</v>
      </c>
      <c r="J24" s="88">
        <f>I24/I42*100</f>
        <v>0.17833525485553881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88"/>
      <c r="B25" s="4" t="s">
        <v>23</v>
      </c>
      <c r="C25" s="99">
        <v>6</v>
      </c>
      <c r="D25" s="6">
        <v>409</v>
      </c>
      <c r="E25" s="6">
        <f>SUM(C25:D25)</f>
        <v>415</v>
      </c>
      <c r="F25" s="7">
        <f>E25/E43*100</f>
        <v>0.33011438662360598</v>
      </c>
      <c r="G25" s="97">
        <v>13</v>
      </c>
      <c r="H25" s="6">
        <v>2402</v>
      </c>
      <c r="I25" s="6">
        <f>SUM(G25:H25)</f>
        <v>2415</v>
      </c>
      <c r="J25" s="86">
        <f>I25/I43*100</f>
        <v>0.24112601355297933</v>
      </c>
      <c r="K25" s="74"/>
      <c r="L25" s="105" t="s">
        <v>12</v>
      </c>
      <c r="M25" s="105">
        <f>I24</f>
        <v>1850</v>
      </c>
      <c r="N25" s="105">
        <f>I25</f>
        <v>2415</v>
      </c>
      <c r="O25" s="105">
        <f>I26</f>
        <v>1765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88"/>
      <c r="B26" s="4" t="s">
        <v>9</v>
      </c>
      <c r="C26" s="99">
        <v>8</v>
      </c>
      <c r="D26" s="6">
        <v>313</v>
      </c>
      <c r="E26" s="6">
        <f>SUM(C26:D26)</f>
        <v>321</v>
      </c>
      <c r="F26" s="7">
        <f>E26/E44*100</f>
        <v>0.24482884861797546</v>
      </c>
      <c r="G26" s="97">
        <v>26</v>
      </c>
      <c r="H26" s="6">
        <v>1739</v>
      </c>
      <c r="I26" s="5">
        <f>SUM(G26:H26)</f>
        <v>1765</v>
      </c>
      <c r="J26" s="86">
        <f>I26/I44*100</f>
        <v>0.13602254660409888</v>
      </c>
      <c r="K26" s="74"/>
      <c r="L26" s="105" t="str">
        <f>A18</f>
        <v>OSTALI UGOSTITELJSKI OBJEKTI ZA SMJEŠTAJ</v>
      </c>
      <c r="M26" s="117">
        <f>I18</f>
        <v>74074</v>
      </c>
      <c r="N26" s="117">
        <f>I19</f>
        <v>65638</v>
      </c>
      <c r="O26" s="117">
        <f>I20</f>
        <v>77977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88"/>
      <c r="B27" s="4" t="s">
        <v>28</v>
      </c>
      <c r="C27" s="12">
        <f>C24/C25*100</f>
        <v>33.333333333333329</v>
      </c>
      <c r="D27" s="13">
        <f>D24/D25*100</f>
        <v>71.882640586797066</v>
      </c>
      <c r="E27" s="13">
        <f>E24/E25*100</f>
        <v>71.325301204819283</v>
      </c>
      <c r="F27" s="7"/>
      <c r="G27" s="17">
        <f>G24/G25*100</f>
        <v>153.84615384615387</v>
      </c>
      <c r="H27" s="13">
        <f>H24/H25*100</f>
        <v>76.186511240632797</v>
      </c>
      <c r="I27" s="6">
        <f>I24/I25*100</f>
        <v>76.604554865424433</v>
      </c>
      <c r="J27" s="86"/>
      <c r="K27" s="74"/>
      <c r="L27" s="105" t="s">
        <v>10</v>
      </c>
      <c r="M27" s="117">
        <f>I12</f>
        <v>464109</v>
      </c>
      <c r="N27" s="117">
        <f>I13</f>
        <v>484125</v>
      </c>
      <c r="O27" s="117">
        <f>I14</f>
        <v>472188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88"/>
      <c r="B28" s="4" t="s">
        <v>27</v>
      </c>
      <c r="C28" s="12">
        <f>C24/C26*100</f>
        <v>25</v>
      </c>
      <c r="D28" s="252">
        <f>D24/D26*100</f>
        <v>93.929712460063897</v>
      </c>
      <c r="E28" s="252">
        <f>E24/E26*100</f>
        <v>92.211838006230522</v>
      </c>
      <c r="F28" s="7"/>
      <c r="G28" s="17">
        <f>G24/G26*100</f>
        <v>76.923076923076934</v>
      </c>
      <c r="H28" s="13">
        <f>H24/H26*100</f>
        <v>105.23289246693501</v>
      </c>
      <c r="I28" s="13">
        <f>I24/I26*100</f>
        <v>104.81586402266289</v>
      </c>
      <c r="J28" s="86"/>
      <c r="K28" s="74"/>
      <c r="L28" s="105" t="s">
        <v>8</v>
      </c>
      <c r="M28" s="117">
        <f>I6</f>
        <v>125552</v>
      </c>
      <c r="N28" s="117">
        <f>I7</f>
        <v>131517</v>
      </c>
      <c r="O28" s="117">
        <f>I8</f>
        <v>143502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88"/>
      <c r="B29" s="11" t="s">
        <v>7</v>
      </c>
      <c r="C29" s="55">
        <f>C24/E24*100</f>
        <v>0.67567567567567566</v>
      </c>
      <c r="D29" s="15">
        <f>D24/E24*100</f>
        <v>99.324324324324323</v>
      </c>
      <c r="E29" s="15">
        <f>SUM(C29:D29)</f>
        <v>100</v>
      </c>
      <c r="F29" s="16"/>
      <c r="G29" s="14">
        <f>G24/I24*100</f>
        <v>1.0810810810810811</v>
      </c>
      <c r="H29" s="15">
        <f>H24/I24*100</f>
        <v>98.918918918918919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63" t="s">
        <v>13</v>
      </c>
      <c r="B30" s="39" t="s">
        <v>26</v>
      </c>
      <c r="C30" s="100">
        <f t="shared" ref="C30:J32" si="0">C6+C12+C18+C24</f>
        <v>10558</v>
      </c>
      <c r="D30" s="34">
        <f t="shared" si="0"/>
        <v>100180</v>
      </c>
      <c r="E30" s="34">
        <f t="shared" si="0"/>
        <v>110738</v>
      </c>
      <c r="F30" s="35">
        <f t="shared" si="0"/>
        <v>89.78999432417092</v>
      </c>
      <c r="G30" s="93">
        <f t="shared" si="0"/>
        <v>49808</v>
      </c>
      <c r="H30" s="34">
        <f t="shared" si="0"/>
        <v>615777</v>
      </c>
      <c r="I30" s="34">
        <f>I6+I12+I18+I24</f>
        <v>665585</v>
      </c>
      <c r="J30" s="85">
        <f t="shared" si="0"/>
        <v>64.160686812445292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64"/>
      <c r="B31" s="213" t="s">
        <v>23</v>
      </c>
      <c r="C31" s="101">
        <f t="shared" si="0"/>
        <v>11094</v>
      </c>
      <c r="D31" s="56">
        <f t="shared" si="0"/>
        <v>101412</v>
      </c>
      <c r="E31" s="56">
        <f t="shared" si="0"/>
        <v>112506</v>
      </c>
      <c r="F31" s="57">
        <f t="shared" si="0"/>
        <v>89.493612485482927</v>
      </c>
      <c r="G31" s="95">
        <f>G7+G13+G19+G25</f>
        <v>51678</v>
      </c>
      <c r="H31" s="56">
        <f>H7+H13+H19+H25</f>
        <v>632017</v>
      </c>
      <c r="I31" s="56">
        <f t="shared" si="0"/>
        <v>683695</v>
      </c>
      <c r="J31" s="90">
        <f t="shared" si="0"/>
        <v>68.263623120540046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64"/>
      <c r="B32" s="213" t="s">
        <v>9</v>
      </c>
      <c r="C32" s="101">
        <f t="shared" si="0"/>
        <v>12443</v>
      </c>
      <c r="D32" s="56">
        <f t="shared" si="0"/>
        <v>104406</v>
      </c>
      <c r="E32" s="56">
        <f t="shared" si="0"/>
        <v>116849</v>
      </c>
      <c r="F32" s="57">
        <f t="shared" si="0"/>
        <v>89.121514430410642</v>
      </c>
      <c r="G32" s="95">
        <f>G8+G14+G20+G26</f>
        <v>62373</v>
      </c>
      <c r="H32" s="56">
        <f>H8+H14+H20+H26</f>
        <v>633059</v>
      </c>
      <c r="I32" s="56">
        <f t="shared" si="0"/>
        <v>695432</v>
      </c>
      <c r="J32" s="90">
        <f t="shared" si="0"/>
        <v>53.594578827185089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64"/>
      <c r="B33" s="213" t="s">
        <v>28</v>
      </c>
      <c r="C33" s="58">
        <f>C30/C31*100</f>
        <v>95.1685595817559</v>
      </c>
      <c r="D33" s="59">
        <f>D30/D31*100</f>
        <v>98.78515363073403</v>
      </c>
      <c r="E33" s="59">
        <f>E30/E31*100</f>
        <v>98.428528256270781</v>
      </c>
      <c r="F33" s="57"/>
      <c r="G33" s="60">
        <f>G30/G31*100</f>
        <v>96.381438910174538</v>
      </c>
      <c r="H33" s="59">
        <f>H30/H31*100</f>
        <v>97.430448864508392</v>
      </c>
      <c r="I33" s="59">
        <f>I30/I31*100</f>
        <v>97.351158045619755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64"/>
      <c r="B34" s="213" t="s">
        <v>27</v>
      </c>
      <c r="C34" s="58">
        <f>C30/C32*100</f>
        <v>84.850920196094194</v>
      </c>
      <c r="D34" s="59">
        <f>D30/D32*100</f>
        <v>95.952339903836943</v>
      </c>
      <c r="E34" s="59">
        <f>E30/E32*100</f>
        <v>94.770173471745593</v>
      </c>
      <c r="F34" s="57"/>
      <c r="G34" s="60">
        <f>G30/G32*100</f>
        <v>79.855065493081952</v>
      </c>
      <c r="H34" s="59">
        <f>H30/H32*100</f>
        <v>97.270080671785735</v>
      </c>
      <c r="I34" s="59">
        <f>I30/I32*100</f>
        <v>95.708135374846137</v>
      </c>
      <c r="J34" s="57"/>
      <c r="K34" s="255" t="s">
        <v>21</v>
      </c>
      <c r="L34" s="256"/>
      <c r="M34" s="256"/>
      <c r="N34" s="256"/>
      <c r="O34" s="256"/>
      <c r="P34" s="256"/>
      <c r="Q34" s="257"/>
    </row>
    <row r="35" spans="1:17" ht="15" customHeight="1" thickBot="1" x14ac:dyDescent="0.3">
      <c r="A35" s="265"/>
      <c r="B35" s="214" t="s">
        <v>7</v>
      </c>
      <c r="C35" s="65">
        <f>C30/E30*100</f>
        <v>9.534215896982067</v>
      </c>
      <c r="D35" s="66">
        <f>D30/E30*100</f>
        <v>90.465784103017938</v>
      </c>
      <c r="E35" s="66">
        <f>SUM(C35:D35)</f>
        <v>100</v>
      </c>
      <c r="F35" s="67"/>
      <c r="G35" s="68">
        <f>G30/I30*100</f>
        <v>7.4833417219438534</v>
      </c>
      <c r="H35" s="66">
        <f>H30/I30*100</f>
        <v>92.516658278056141</v>
      </c>
      <c r="I35" s="66">
        <f>SUM(G35:H35)</f>
        <v>100</v>
      </c>
      <c r="J35" s="67"/>
      <c r="K35" s="258"/>
      <c r="L35" s="259"/>
      <c r="M35" s="259"/>
      <c r="N35" s="259"/>
      <c r="O35" s="259"/>
      <c r="P35" s="259"/>
      <c r="Q35" s="260"/>
    </row>
    <row r="36" spans="1:17" ht="15" customHeight="1" x14ac:dyDescent="0.25">
      <c r="A36" s="266" t="s">
        <v>14</v>
      </c>
      <c r="B36" s="33" t="s">
        <v>26</v>
      </c>
      <c r="C36" s="100">
        <v>3679</v>
      </c>
      <c r="D36" s="34">
        <v>8913</v>
      </c>
      <c r="E36" s="34">
        <f>SUM(C36:D36)</f>
        <v>12592</v>
      </c>
      <c r="F36" s="35">
        <f>E36/E42*100</f>
        <v>10.210005675829075</v>
      </c>
      <c r="G36" s="93">
        <v>149150</v>
      </c>
      <c r="H36" s="34">
        <v>222637</v>
      </c>
      <c r="I36" s="34">
        <f>G36+H36</f>
        <v>371787</v>
      </c>
      <c r="J36" s="35">
        <f>I36/I42*100</f>
        <v>35.839313187554708</v>
      </c>
      <c r="K36" s="74"/>
      <c r="Q36" s="75"/>
    </row>
    <row r="37" spans="1:17" ht="15" customHeight="1" x14ac:dyDescent="0.25">
      <c r="A37" s="267"/>
      <c r="B37" s="4" t="s">
        <v>23</v>
      </c>
      <c r="C37" s="102">
        <v>3864</v>
      </c>
      <c r="D37" s="27">
        <v>9344</v>
      </c>
      <c r="E37" s="182">
        <f>SUM(C37:D37)</f>
        <v>13208</v>
      </c>
      <c r="F37" s="28">
        <f>E37/E43*100</f>
        <v>10.506387514517078</v>
      </c>
      <c r="G37" s="94">
        <v>145316</v>
      </c>
      <c r="H37" s="27">
        <v>172540</v>
      </c>
      <c r="I37" s="27">
        <f>G37+H37</f>
        <v>317856</v>
      </c>
      <c r="J37" s="28">
        <f>I37/I43*100</f>
        <v>31.736376879459961</v>
      </c>
      <c r="K37" s="74"/>
      <c r="L37" s="105" t="s">
        <v>8</v>
      </c>
      <c r="M37" s="106">
        <f>J6</f>
        <v>12.10289076628249</v>
      </c>
      <c r="Q37" s="75"/>
    </row>
    <row r="38" spans="1:17" ht="15" customHeight="1" x14ac:dyDescent="0.25">
      <c r="A38" s="267"/>
      <c r="B38" s="4" t="s">
        <v>9</v>
      </c>
      <c r="C38" s="102">
        <v>5322</v>
      </c>
      <c r="D38" s="27">
        <v>8941</v>
      </c>
      <c r="E38" s="27">
        <f>SUM(C38:D38)</f>
        <v>14263</v>
      </c>
      <c r="F38" s="28">
        <f>E38/E44*100</f>
        <v>10.87848556958936</v>
      </c>
      <c r="G38" s="94">
        <v>280736</v>
      </c>
      <c r="H38" s="27">
        <v>321411</v>
      </c>
      <c r="I38" s="27">
        <f>G38+H38</f>
        <v>602147</v>
      </c>
      <c r="J38" s="28">
        <f>I38/I44*100</f>
        <v>46.405421172814911</v>
      </c>
      <c r="K38" s="74"/>
      <c r="L38" s="105" t="s">
        <v>10</v>
      </c>
      <c r="M38" s="106">
        <f>J12</f>
        <v>44.738917186891491</v>
      </c>
      <c r="Q38" s="75"/>
    </row>
    <row r="39" spans="1:17" ht="15" customHeight="1" x14ac:dyDescent="0.25">
      <c r="A39" s="267"/>
      <c r="B39" s="4" t="s">
        <v>28</v>
      </c>
      <c r="C39" s="29">
        <f>C36/C37*100</f>
        <v>95.212215320910971</v>
      </c>
      <c r="D39" s="30">
        <f>D36/D37*100</f>
        <v>95.387414383561648</v>
      </c>
      <c r="E39" s="30">
        <f>E36/E37*100</f>
        <v>95.33615990308904</v>
      </c>
      <c r="F39" s="28"/>
      <c r="G39" s="31">
        <f>G36/G37*100</f>
        <v>102.63838806463157</v>
      </c>
      <c r="H39" s="30">
        <f>H36/H37*100</f>
        <v>129.03500637533324</v>
      </c>
      <c r="I39" s="30">
        <f>I36/I37*100</f>
        <v>116.96711718514044</v>
      </c>
      <c r="J39" s="28"/>
      <c r="K39" s="74"/>
      <c r="L39" s="105" t="s">
        <v>11</v>
      </c>
      <c r="M39" s="106">
        <f>J18</f>
        <v>7.1405436044157735</v>
      </c>
      <c r="Q39" s="75"/>
    </row>
    <row r="40" spans="1:17" ht="15" customHeight="1" x14ac:dyDescent="0.25">
      <c r="A40" s="267"/>
      <c r="B40" s="4" t="s">
        <v>27</v>
      </c>
      <c r="C40" s="29">
        <f>C36/C38*100</f>
        <v>69.128147313040216</v>
      </c>
      <c r="D40" s="246">
        <f>D36/D38*100</f>
        <v>99.68683592439325</v>
      </c>
      <c r="E40" s="30">
        <f>E36/E38*100</f>
        <v>88.284372151721229</v>
      </c>
      <c r="F40" s="28"/>
      <c r="G40" s="31">
        <f>G36/G38*100</f>
        <v>53.128205858885217</v>
      </c>
      <c r="H40" s="30">
        <f>H36/H38*100</f>
        <v>69.268631129612871</v>
      </c>
      <c r="I40" s="30">
        <f>I36/I38*100</f>
        <v>61.743560957706343</v>
      </c>
      <c r="J40" s="28"/>
      <c r="K40" s="74"/>
      <c r="L40" s="105" t="s">
        <v>12</v>
      </c>
      <c r="M40" s="106">
        <f>J24</f>
        <v>0.17833525485553881</v>
      </c>
      <c r="Q40" s="75"/>
    </row>
    <row r="41" spans="1:17" ht="15" customHeight="1" thickBot="1" x14ac:dyDescent="0.3">
      <c r="A41" s="268"/>
      <c r="B41" s="215" t="s">
        <v>7</v>
      </c>
      <c r="C41" s="62">
        <f>C36/E36*100</f>
        <v>29.216963151207114</v>
      </c>
      <c r="D41" s="63">
        <f>D36/E36*100</f>
        <v>70.783036848792875</v>
      </c>
      <c r="E41" s="63">
        <f>SUM(C41:D41)</f>
        <v>99.999999999999986</v>
      </c>
      <c r="F41" s="32"/>
      <c r="G41" s="64">
        <f>G36/I36*100</f>
        <v>40.117056271467263</v>
      </c>
      <c r="H41" s="63">
        <f>H36/I36*100</f>
        <v>59.882943728532737</v>
      </c>
      <c r="I41" s="63">
        <f>SUM(G41:H41)</f>
        <v>100</v>
      </c>
      <c r="J41" s="32"/>
      <c r="K41" s="74"/>
      <c r="L41" s="105" t="s">
        <v>22</v>
      </c>
      <c r="M41" s="106">
        <f>J36</f>
        <v>35.839313187554708</v>
      </c>
      <c r="Q41" s="75"/>
    </row>
    <row r="42" spans="1:17" ht="15" customHeight="1" x14ac:dyDescent="0.25">
      <c r="A42" s="279" t="s">
        <v>19</v>
      </c>
      <c r="B42" s="61" t="s">
        <v>26</v>
      </c>
      <c r="C42" s="103">
        <f t="shared" ref="C42:D44" si="1">C30+C36</f>
        <v>14237</v>
      </c>
      <c r="D42" s="69">
        <f t="shared" si="1"/>
        <v>109093</v>
      </c>
      <c r="E42" s="69">
        <f>SUM(C42:D42)</f>
        <v>123330</v>
      </c>
      <c r="F42" s="70">
        <f>F6+F12+F18+F24+F36</f>
        <v>100</v>
      </c>
      <c r="G42" s="91">
        <f>G30+G36</f>
        <v>198958</v>
      </c>
      <c r="H42" s="69">
        <f t="shared" ref="G42:H44" si="2">H30+H36</f>
        <v>838414</v>
      </c>
      <c r="I42" s="69">
        <f>SUM(G42:H42)</f>
        <v>1037372</v>
      </c>
      <c r="J42" s="70">
        <f>J6+J12+J18+J24+J36</f>
        <v>100</v>
      </c>
      <c r="K42" s="74"/>
      <c r="Q42" s="75"/>
    </row>
    <row r="43" spans="1:17" ht="15" customHeight="1" x14ac:dyDescent="0.25">
      <c r="A43" s="279"/>
      <c r="B43" s="40" t="s">
        <v>23</v>
      </c>
      <c r="C43" s="104">
        <f t="shared" si="1"/>
        <v>14958</v>
      </c>
      <c r="D43" s="41">
        <f t="shared" si="1"/>
        <v>110756</v>
      </c>
      <c r="E43" s="41">
        <f>SUM(C43:D43)</f>
        <v>125714</v>
      </c>
      <c r="F43" s="42">
        <f>F31+F37</f>
        <v>100</v>
      </c>
      <c r="G43" s="254">
        <f t="shared" si="2"/>
        <v>196994</v>
      </c>
      <c r="H43" s="41">
        <f t="shared" si="2"/>
        <v>804557</v>
      </c>
      <c r="I43" s="41">
        <f>SUM(G43:H43)</f>
        <v>1001551</v>
      </c>
      <c r="J43" s="42">
        <f>J7+J13+J19+J25+J37</f>
        <v>100</v>
      </c>
      <c r="K43" s="74"/>
      <c r="Q43" s="75"/>
    </row>
    <row r="44" spans="1:17" ht="15" customHeight="1" x14ac:dyDescent="0.25">
      <c r="A44" s="279"/>
      <c r="B44" s="40" t="s">
        <v>9</v>
      </c>
      <c r="C44" s="104">
        <f t="shared" si="1"/>
        <v>17765</v>
      </c>
      <c r="D44" s="41">
        <f t="shared" si="1"/>
        <v>113347</v>
      </c>
      <c r="E44" s="41">
        <f>SUM(C44:D44)</f>
        <v>131112</v>
      </c>
      <c r="F44" s="42">
        <f>F32+F38</f>
        <v>100</v>
      </c>
      <c r="G44" s="92">
        <f t="shared" si="2"/>
        <v>343109</v>
      </c>
      <c r="H44" s="41">
        <f t="shared" si="2"/>
        <v>954470</v>
      </c>
      <c r="I44" s="253">
        <f>SUM(G44:H44)</f>
        <v>1297579</v>
      </c>
      <c r="J44" s="42">
        <f>J32+J38</f>
        <v>100</v>
      </c>
      <c r="K44" s="74"/>
      <c r="Q44" s="75"/>
    </row>
    <row r="45" spans="1:17" ht="15" customHeight="1" x14ac:dyDescent="0.25">
      <c r="A45" s="279"/>
      <c r="B45" s="40" t="s">
        <v>28</v>
      </c>
      <c r="C45" s="43">
        <f>C42/C43*100</f>
        <v>95.179836876587771</v>
      </c>
      <c r="D45" s="44">
        <f>D42/D43*100</f>
        <v>98.498501209866731</v>
      </c>
      <c r="E45" s="44">
        <f>E42/E43*100</f>
        <v>98.103632053709205</v>
      </c>
      <c r="F45" s="42"/>
      <c r="G45" s="45">
        <f>G42/G43*100</f>
        <v>100.99698467973643</v>
      </c>
      <c r="H45" s="44">
        <f>H42/H43*100</f>
        <v>104.20815430106258</v>
      </c>
      <c r="I45" s="44">
        <f>I42/I43*100</f>
        <v>103.57655276665892</v>
      </c>
      <c r="J45" s="42"/>
      <c r="K45" s="74"/>
      <c r="Q45" s="75"/>
    </row>
    <row r="46" spans="1:17" ht="15" customHeight="1" x14ac:dyDescent="0.25">
      <c r="A46" s="279"/>
      <c r="B46" s="40" t="s">
        <v>27</v>
      </c>
      <c r="C46" s="43">
        <f>C42/C44*100</f>
        <v>80.140726146918098</v>
      </c>
      <c r="D46" s="44">
        <f>D42/D44*100</f>
        <v>96.246923165147734</v>
      </c>
      <c r="E46" s="44">
        <f>E42/E44*100</f>
        <v>94.064616511074505</v>
      </c>
      <c r="F46" s="42"/>
      <c r="G46" s="45">
        <f>G42/G44*100</f>
        <v>57.986820514763529</v>
      </c>
      <c r="H46" s="44">
        <f>H42/H44*100</f>
        <v>87.840791224449163</v>
      </c>
      <c r="I46" s="44">
        <f>I42/I44*100</f>
        <v>79.946731567018276</v>
      </c>
      <c r="J46" s="42"/>
      <c r="K46" s="74"/>
      <c r="Q46" s="75"/>
    </row>
    <row r="47" spans="1:17" ht="15" customHeight="1" thickBot="1" x14ac:dyDescent="0.3">
      <c r="A47" s="280"/>
      <c r="B47" s="46" t="s">
        <v>7</v>
      </c>
      <c r="C47" s="47">
        <f>C42/E42*100</f>
        <v>11.543825508797536</v>
      </c>
      <c r="D47" s="48">
        <f>D42/E42*100</f>
        <v>88.456174491202461</v>
      </c>
      <c r="E47" s="48">
        <f>SUM(C47:D47)</f>
        <v>100</v>
      </c>
      <c r="F47" s="49"/>
      <c r="G47" s="50">
        <f>G42/I42*100</f>
        <v>19.179040884080155</v>
      </c>
      <c r="H47" s="48">
        <f>H42/I42*100</f>
        <v>80.820959115919848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80" zoomScaleNormal="80" zoomScaleSheetLayoutView="80" zoomScalePageLayoutView="60" workbookViewId="0">
      <selection activeCell="AB37" sqref="AB37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9" t="s">
        <v>108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8" t="s">
        <v>24</v>
      </c>
      <c r="B4" s="291" t="s">
        <v>26</v>
      </c>
      <c r="C4" s="291"/>
      <c r="D4" s="291"/>
      <c r="E4" s="292" t="s">
        <v>23</v>
      </c>
      <c r="F4" s="291"/>
      <c r="G4" s="293"/>
      <c r="H4" s="291" t="s">
        <v>9</v>
      </c>
      <c r="I4" s="291"/>
      <c r="J4" s="291"/>
      <c r="K4" s="294" t="s">
        <v>28</v>
      </c>
      <c r="L4" s="295"/>
      <c r="M4" s="291" t="s">
        <v>27</v>
      </c>
      <c r="N4" s="291"/>
      <c r="O4" s="296" t="s">
        <v>25</v>
      </c>
      <c r="P4" s="297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9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5">
        <f>D6</f>
        <v>30.12162233223405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31</v>
      </c>
      <c r="B6" s="146">
        <v>25482</v>
      </c>
      <c r="C6" s="147">
        <v>200485</v>
      </c>
      <c r="D6" s="151">
        <f t="shared" ref="D6:D37" si="1">IF($C$83&lt;&gt;0,C6/$C$83*100,0)</f>
        <v>30.12162233223405</v>
      </c>
      <c r="E6" s="148">
        <v>29207</v>
      </c>
      <c r="F6" s="147">
        <v>229966</v>
      </c>
      <c r="G6" s="149">
        <f t="shared" ref="G6:G37" si="2">IF($F$83&lt;&gt;0,F6/$F$83*100,0)</f>
        <v>33.63575863506388</v>
      </c>
      <c r="H6" s="146">
        <v>26567</v>
      </c>
      <c r="I6" s="147">
        <v>202658</v>
      </c>
      <c r="J6" s="151">
        <f t="shared" ref="J6:J37" si="3">IF($I$83&lt;&gt;0,I6/$I$83*100,0)</f>
        <v>29.141310724844416</v>
      </c>
      <c r="K6" s="156">
        <f t="shared" ref="K6:K37" si="4">IF(OR(B6&lt;&gt;0)*(E6&lt;&gt;0),B6/E6*100," ")</f>
        <v>87.246208100797745</v>
      </c>
      <c r="L6" s="157">
        <f t="shared" ref="L6:L37" si="5">IF(OR(C6&lt;&gt;0)*(F6&lt;&gt;0),C6/F6*100," ")</f>
        <v>87.180278823826129</v>
      </c>
      <c r="M6" s="216">
        <f t="shared" ref="M6:M37" si="6">IF(OR(B6&lt;&gt;0)*(H6&lt;&gt;0),B6/H6*100," ")</f>
        <v>95.915985997666269</v>
      </c>
      <c r="N6" s="217">
        <f t="shared" ref="N6:N37" si="7">IF(OR(C6&lt;&gt;0)*(I6&lt;&gt;0),C6/I6*100," ")</f>
        <v>98.927750199844084</v>
      </c>
      <c r="O6" s="155">
        <f>IF(OR(E6&lt;&gt;0)*(H6&lt;&gt;0),E6/H6*100," ")</f>
        <v>109.9371400609779</v>
      </c>
      <c r="P6" s="157">
        <f>IF(OR(F6&lt;&gt;0)*(I6&lt;&gt;0),F6/I6*100," ")</f>
        <v>113.47491833532355</v>
      </c>
      <c r="Q6" t="str">
        <f t="shared" si="0"/>
        <v>Austrija</v>
      </c>
      <c r="R6" s="125">
        <f t="shared" ref="R6:R14" si="8">D7</f>
        <v>12.580662124296671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32</v>
      </c>
      <c r="B7" s="132">
        <v>16101</v>
      </c>
      <c r="C7" s="133">
        <v>83735</v>
      </c>
      <c r="D7" s="152">
        <f t="shared" si="1"/>
        <v>12.580662124296671</v>
      </c>
      <c r="E7" s="136">
        <v>16388</v>
      </c>
      <c r="F7" s="133">
        <v>85919</v>
      </c>
      <c r="G7" s="51">
        <f t="shared" si="2"/>
        <v>12.566860954080402</v>
      </c>
      <c r="H7" s="132">
        <v>15787</v>
      </c>
      <c r="I7" s="133">
        <v>81323</v>
      </c>
      <c r="J7" s="151">
        <f t="shared" si="3"/>
        <v>11.693882363768132</v>
      </c>
      <c r="K7" s="156">
        <f t="shared" si="4"/>
        <v>98.248718574566752</v>
      </c>
      <c r="L7" s="157">
        <f t="shared" si="5"/>
        <v>97.458070973824178</v>
      </c>
      <c r="M7" s="52">
        <f t="shared" si="6"/>
        <v>101.9889782732628</v>
      </c>
      <c r="N7" s="53">
        <f t="shared" si="7"/>
        <v>102.96595059208342</v>
      </c>
      <c r="O7" s="155">
        <f t="shared" ref="O7:O38" si="9">IF(OR(E7&lt;&gt;0)*(H7&lt;&gt;0),E7/H7*100," ")</f>
        <v>103.80692975232786</v>
      </c>
      <c r="P7" s="157">
        <f t="shared" ref="P7:P70" si="10">IF(OR(F7&lt;&gt;0)*(I7&lt;&gt;0),F7/I7*100," ")</f>
        <v>105.65153769536293</v>
      </c>
      <c r="Q7" t="str">
        <f t="shared" si="0"/>
        <v>Slovenija</v>
      </c>
      <c r="R7" s="125">
        <f t="shared" si="8"/>
        <v>7.8787833259463476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35</v>
      </c>
      <c r="B8" s="132">
        <v>11111</v>
      </c>
      <c r="C8" s="133">
        <v>52440</v>
      </c>
      <c r="D8" s="152">
        <f t="shared" si="1"/>
        <v>7.8787833259463476</v>
      </c>
      <c r="E8" s="136">
        <v>10399</v>
      </c>
      <c r="F8" s="133">
        <v>51145</v>
      </c>
      <c r="G8" s="51">
        <f t="shared" si="2"/>
        <v>7.4806748623289625</v>
      </c>
      <c r="H8" s="132">
        <v>13648</v>
      </c>
      <c r="I8" s="133">
        <v>64628</v>
      </c>
      <c r="J8" s="151">
        <f t="shared" si="3"/>
        <v>9.2932163029598858</v>
      </c>
      <c r="K8" s="156">
        <f t="shared" si="4"/>
        <v>106.84681219348013</v>
      </c>
      <c r="L8" s="157">
        <f t="shared" si="5"/>
        <v>102.53201681493793</v>
      </c>
      <c r="M8" s="52">
        <f t="shared" si="6"/>
        <v>81.411195779601414</v>
      </c>
      <c r="N8" s="53">
        <f t="shared" si="7"/>
        <v>81.141300984093576</v>
      </c>
      <c r="O8" s="155">
        <f t="shared" si="9"/>
        <v>76.194314185228606</v>
      </c>
      <c r="P8" s="157">
        <f t="shared" si="10"/>
        <v>79.137525530729718</v>
      </c>
      <c r="Q8" t="str">
        <f t="shared" si="0"/>
        <v>Mađarska</v>
      </c>
      <c r="R8" s="125">
        <f t="shared" si="8"/>
        <v>7.7533297775640984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33</v>
      </c>
      <c r="B9" s="132">
        <v>10289</v>
      </c>
      <c r="C9" s="133">
        <v>51605</v>
      </c>
      <c r="D9" s="152">
        <f t="shared" si="1"/>
        <v>7.7533297775640984</v>
      </c>
      <c r="E9" s="136">
        <v>8359</v>
      </c>
      <c r="F9" s="133">
        <v>43031</v>
      </c>
      <c r="G9" s="51">
        <f t="shared" si="2"/>
        <v>6.2938883566502613</v>
      </c>
      <c r="H9" s="132">
        <v>9301</v>
      </c>
      <c r="I9" s="133">
        <v>47115</v>
      </c>
      <c r="J9" s="151">
        <f t="shared" si="3"/>
        <v>6.7749255139251581</v>
      </c>
      <c r="K9" s="156">
        <f t="shared" si="4"/>
        <v>123.08888623041034</v>
      </c>
      <c r="L9" s="157">
        <f t="shared" si="5"/>
        <v>119.92517022611607</v>
      </c>
      <c r="M9" s="52">
        <f t="shared" si="6"/>
        <v>110.62251370820341</v>
      </c>
      <c r="N9" s="53">
        <f t="shared" si="7"/>
        <v>109.5298737132548</v>
      </c>
      <c r="O9" s="155">
        <f t="shared" si="9"/>
        <v>89.87205676808945</v>
      </c>
      <c r="P9" s="157">
        <f t="shared" si="10"/>
        <v>91.33184760691924</v>
      </c>
      <c r="Q9" t="str">
        <f t="shared" si="0"/>
        <v>Hrvatska</v>
      </c>
      <c r="R9" s="125">
        <f t="shared" si="8"/>
        <v>7.4833417219438534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36</v>
      </c>
      <c r="B10" s="132">
        <v>10558</v>
      </c>
      <c r="C10" s="133">
        <v>49808</v>
      </c>
      <c r="D10" s="152">
        <f t="shared" si="1"/>
        <v>7.4833417219438534</v>
      </c>
      <c r="E10" s="136">
        <v>11094</v>
      </c>
      <c r="F10" s="133">
        <v>51678</v>
      </c>
      <c r="G10" s="51">
        <f t="shared" si="2"/>
        <v>7.5586336012403192</v>
      </c>
      <c r="H10" s="132">
        <v>12443</v>
      </c>
      <c r="I10" s="133">
        <v>62373</v>
      </c>
      <c r="J10" s="151">
        <f t="shared" si="3"/>
        <v>8.968957425025021</v>
      </c>
      <c r="K10" s="156">
        <f t="shared" si="4"/>
        <v>95.1685595817559</v>
      </c>
      <c r="L10" s="157">
        <f t="shared" si="5"/>
        <v>96.381438910174538</v>
      </c>
      <c r="M10" s="52">
        <f t="shared" si="6"/>
        <v>84.850920196094194</v>
      </c>
      <c r="N10" s="53">
        <f t="shared" si="7"/>
        <v>79.855065493081952</v>
      </c>
      <c r="O10" s="155">
        <f t="shared" si="9"/>
        <v>89.158563047496585</v>
      </c>
      <c r="P10" s="157">
        <f t="shared" si="10"/>
        <v>82.853157616276278</v>
      </c>
      <c r="Q10" t="str">
        <f t="shared" si="0"/>
        <v>Italija</v>
      </c>
      <c r="R10" s="125">
        <f t="shared" si="8"/>
        <v>7.3125145548652695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34</v>
      </c>
      <c r="B11" s="140">
        <v>8464</v>
      </c>
      <c r="C11" s="141">
        <v>48671</v>
      </c>
      <c r="D11" s="153">
        <f t="shared" si="1"/>
        <v>7.3125145548652695</v>
      </c>
      <c r="E11" s="142">
        <v>8835</v>
      </c>
      <c r="F11" s="141">
        <v>48837</v>
      </c>
      <c r="G11" s="143">
        <f t="shared" si="2"/>
        <v>7.1430974337972337</v>
      </c>
      <c r="H11" s="140">
        <v>12251</v>
      </c>
      <c r="I11" s="134">
        <v>71763</v>
      </c>
      <c r="J11" s="176">
        <f t="shared" si="3"/>
        <v>10.319197275937835</v>
      </c>
      <c r="K11" s="221">
        <f t="shared" si="4"/>
        <v>95.800792303338994</v>
      </c>
      <c r="L11" s="222">
        <f t="shared" si="5"/>
        <v>99.660093781354291</v>
      </c>
      <c r="M11" s="223">
        <f t="shared" si="6"/>
        <v>69.088237694882054</v>
      </c>
      <c r="N11" s="240">
        <f t="shared" si="7"/>
        <v>67.821858060560459</v>
      </c>
      <c r="O11" s="241">
        <f t="shared" si="9"/>
        <v>72.116561913313205</v>
      </c>
      <c r="P11" s="222">
        <f t="shared" si="10"/>
        <v>68.053175034488518</v>
      </c>
      <c r="Q11" t="str">
        <f t="shared" si="0"/>
        <v>Slovačka</v>
      </c>
      <c r="R11" s="125">
        <f t="shared" si="8"/>
        <v>5.1078374662890536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37</v>
      </c>
      <c r="B12" s="140">
        <v>5268</v>
      </c>
      <c r="C12" s="141">
        <v>33997</v>
      </c>
      <c r="D12" s="153">
        <f t="shared" si="1"/>
        <v>5.1078374662890536</v>
      </c>
      <c r="E12" s="142">
        <v>4826</v>
      </c>
      <c r="F12" s="141">
        <v>31183</v>
      </c>
      <c r="G12" s="143">
        <f t="shared" si="2"/>
        <v>4.5609518864405914</v>
      </c>
      <c r="H12" s="140">
        <v>4469</v>
      </c>
      <c r="I12" s="134">
        <v>28302</v>
      </c>
      <c r="J12" s="176">
        <f t="shared" si="3"/>
        <v>4.0697005602273117</v>
      </c>
      <c r="K12" s="221">
        <f t="shared" si="4"/>
        <v>109.15872358060506</v>
      </c>
      <c r="L12" s="222">
        <f t="shared" si="5"/>
        <v>109.02414777282495</v>
      </c>
      <c r="M12" s="223">
        <f t="shared" si="6"/>
        <v>117.87872007160438</v>
      </c>
      <c r="N12" s="240">
        <f t="shared" si="7"/>
        <v>120.12225284432196</v>
      </c>
      <c r="O12" s="241">
        <f t="shared" si="9"/>
        <v>107.98836428731261</v>
      </c>
      <c r="P12" s="222">
        <f t="shared" si="10"/>
        <v>110.17949261536286</v>
      </c>
      <c r="Q12" t="str">
        <f t="shared" si="0"/>
        <v>Češka</v>
      </c>
      <c r="R12" s="125">
        <f t="shared" si="8"/>
        <v>4.6948173411359928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38</v>
      </c>
      <c r="B13" s="140">
        <v>4821</v>
      </c>
      <c r="C13" s="141">
        <v>31248</v>
      </c>
      <c r="D13" s="153">
        <f t="shared" si="1"/>
        <v>4.6948173411359928</v>
      </c>
      <c r="E13" s="142">
        <v>5211</v>
      </c>
      <c r="F13" s="141">
        <v>33988</v>
      </c>
      <c r="G13" s="143">
        <f t="shared" si="2"/>
        <v>4.9712225480660237</v>
      </c>
      <c r="H13" s="140">
        <v>3751</v>
      </c>
      <c r="I13" s="134">
        <v>24145</v>
      </c>
      <c r="J13" s="176">
        <f t="shared" si="3"/>
        <v>3.4719426198391794</v>
      </c>
      <c r="K13" s="221">
        <f t="shared" si="4"/>
        <v>92.515831894070232</v>
      </c>
      <c r="L13" s="222">
        <f t="shared" si="5"/>
        <v>91.938331175709081</v>
      </c>
      <c r="M13" s="223">
        <f t="shared" si="6"/>
        <v>128.52572647294056</v>
      </c>
      <c r="N13" s="240">
        <f t="shared" si="7"/>
        <v>129.41809898529718</v>
      </c>
      <c r="O13" s="241">
        <f t="shared" si="9"/>
        <v>138.92295387896561</v>
      </c>
      <c r="P13" s="222">
        <f t="shared" si="10"/>
        <v>140.76620418306067</v>
      </c>
      <c r="Q13" t="str">
        <f t="shared" si="0"/>
        <v>Poljska</v>
      </c>
      <c r="R13" s="125">
        <f t="shared" si="8"/>
        <v>4.0779164193904611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39</v>
      </c>
      <c r="B14" s="140">
        <v>4088</v>
      </c>
      <c r="C14" s="141">
        <v>27142</v>
      </c>
      <c r="D14" s="153">
        <f t="shared" si="1"/>
        <v>4.0779164193904611</v>
      </c>
      <c r="E14" s="142">
        <v>4080</v>
      </c>
      <c r="F14" s="141">
        <v>28308</v>
      </c>
      <c r="G14" s="143">
        <f t="shared" si="2"/>
        <v>4.1404427412808342</v>
      </c>
      <c r="H14" s="140">
        <v>3585</v>
      </c>
      <c r="I14" s="134">
        <v>24071</v>
      </c>
      <c r="J14" s="176">
        <f t="shared" si="3"/>
        <v>3.4613017520045095</v>
      </c>
      <c r="K14" s="221">
        <f t="shared" si="4"/>
        <v>100.19607843137254</v>
      </c>
      <c r="L14" s="222">
        <f t="shared" si="5"/>
        <v>95.881023032358343</v>
      </c>
      <c r="M14" s="223">
        <f t="shared" si="6"/>
        <v>114.03068340306834</v>
      </c>
      <c r="N14" s="240">
        <f t="shared" si="7"/>
        <v>112.7580906484982</v>
      </c>
      <c r="O14" s="241">
        <f t="shared" si="9"/>
        <v>113.80753138075315</v>
      </c>
      <c r="P14" s="222">
        <f t="shared" si="10"/>
        <v>117.60209380582442</v>
      </c>
      <c r="Q14" t="str">
        <f t="shared" si="0"/>
        <v>Ukrajina</v>
      </c>
      <c r="R14" s="125">
        <f t="shared" si="8"/>
        <v>1.5916825048641421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40</v>
      </c>
      <c r="B15" s="140">
        <v>1490</v>
      </c>
      <c r="C15" s="141">
        <v>10594</v>
      </c>
      <c r="D15" s="153">
        <f t="shared" si="1"/>
        <v>1.5916825048641421</v>
      </c>
      <c r="E15" s="142">
        <v>874</v>
      </c>
      <c r="F15" s="141">
        <v>6245</v>
      </c>
      <c r="G15" s="143">
        <f t="shared" si="2"/>
        <v>0.91341899531223714</v>
      </c>
      <c r="H15" s="140">
        <v>1005</v>
      </c>
      <c r="I15" s="134">
        <v>6961</v>
      </c>
      <c r="J15" s="176">
        <f t="shared" si="3"/>
        <v>1.0009605540153459</v>
      </c>
      <c r="K15" s="221">
        <f t="shared" si="4"/>
        <v>170.48054919908466</v>
      </c>
      <c r="L15" s="222">
        <f t="shared" si="5"/>
        <v>169.63971176941553</v>
      </c>
      <c r="M15" s="223">
        <f t="shared" si="6"/>
        <v>148.25870646766168</v>
      </c>
      <c r="N15" s="240">
        <f t="shared" si="7"/>
        <v>152.19077718718574</v>
      </c>
      <c r="O15" s="241">
        <f t="shared" si="9"/>
        <v>86.96517412935323</v>
      </c>
      <c r="P15" s="222">
        <f t="shared" si="10"/>
        <v>89.714121534262318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42</v>
      </c>
      <c r="B16" s="97">
        <v>1708</v>
      </c>
      <c r="C16" s="6">
        <v>9066</v>
      </c>
      <c r="D16" s="154">
        <f t="shared" si="1"/>
        <v>1.3621100235131502</v>
      </c>
      <c r="E16" s="99">
        <v>1603</v>
      </c>
      <c r="F16" s="6">
        <v>8425</v>
      </c>
      <c r="G16" s="118">
        <f t="shared" si="2"/>
        <v>1.2322746253812007</v>
      </c>
      <c r="H16" s="97">
        <v>1693</v>
      </c>
      <c r="I16" s="6">
        <v>8288</v>
      </c>
      <c r="J16" s="177">
        <f t="shared" si="3"/>
        <v>1.1917771974830034</v>
      </c>
      <c r="K16" s="220">
        <f t="shared" si="4"/>
        <v>106.55021834061135</v>
      </c>
      <c r="L16" s="224">
        <f t="shared" si="5"/>
        <v>107.60830860534125</v>
      </c>
      <c r="M16" s="119">
        <f t="shared" si="6"/>
        <v>100.8860011813349</v>
      </c>
      <c r="N16" s="120">
        <f t="shared" si="7"/>
        <v>109.38706563706563</v>
      </c>
      <c r="O16" s="225">
        <f t="shared" si="9"/>
        <v>94.683992911990543</v>
      </c>
      <c r="P16" s="224">
        <f t="shared" si="10"/>
        <v>101.65299227799227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41</v>
      </c>
      <c r="B17" s="97">
        <v>1503</v>
      </c>
      <c r="C17" s="6">
        <v>7859</v>
      </c>
      <c r="D17" s="154">
        <f t="shared" si="1"/>
        <v>1.1807657924983286</v>
      </c>
      <c r="E17" s="99">
        <v>1680</v>
      </c>
      <c r="F17" s="6">
        <v>8999</v>
      </c>
      <c r="G17" s="118">
        <f t="shared" si="2"/>
        <v>1.3162301903626616</v>
      </c>
      <c r="H17" s="97">
        <v>1227</v>
      </c>
      <c r="I17" s="6">
        <v>6522</v>
      </c>
      <c r="J17" s="177">
        <f t="shared" si="3"/>
        <v>0.9378343245637244</v>
      </c>
      <c r="K17" s="220">
        <f t="shared" si="4"/>
        <v>89.464285714285722</v>
      </c>
      <c r="L17" s="224">
        <f t="shared" si="5"/>
        <v>87.331925769529946</v>
      </c>
      <c r="M17" s="119">
        <f t="shared" si="6"/>
        <v>122.49388753056235</v>
      </c>
      <c r="N17" s="120">
        <f t="shared" si="7"/>
        <v>120.49984667279976</v>
      </c>
      <c r="O17" s="225">
        <f t="shared" si="9"/>
        <v>136.91931540342298</v>
      </c>
      <c r="P17" s="224">
        <f t="shared" si="10"/>
        <v>137.97914750076663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43</v>
      </c>
      <c r="B18" s="97">
        <v>924</v>
      </c>
      <c r="C18" s="6">
        <v>7714</v>
      </c>
      <c r="D18" s="154">
        <f t="shared" si="1"/>
        <v>1.1589804457732671</v>
      </c>
      <c r="E18" s="99">
        <v>1002</v>
      </c>
      <c r="F18" s="6">
        <v>5891</v>
      </c>
      <c r="G18" s="118">
        <f t="shared" si="2"/>
        <v>0.86164152143865314</v>
      </c>
      <c r="H18" s="97">
        <v>789</v>
      </c>
      <c r="I18" s="6">
        <v>5619</v>
      </c>
      <c r="J18" s="177">
        <f t="shared" si="3"/>
        <v>0.8079869778784986</v>
      </c>
      <c r="K18" s="220">
        <f t="shared" si="4"/>
        <v>92.215568862275461</v>
      </c>
      <c r="L18" s="224">
        <f t="shared" si="5"/>
        <v>130.94551010015277</v>
      </c>
      <c r="M18" s="119">
        <f t="shared" si="6"/>
        <v>117.11026615969583</v>
      </c>
      <c r="N18" s="120">
        <f t="shared" si="7"/>
        <v>137.28421427300231</v>
      </c>
      <c r="O18" s="225">
        <f t="shared" si="9"/>
        <v>126.99619771863118</v>
      </c>
      <c r="P18" s="224">
        <f t="shared" si="10"/>
        <v>104.84071898914398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44</v>
      </c>
      <c r="B19" s="165">
        <v>1029</v>
      </c>
      <c r="C19" s="135">
        <v>5880</v>
      </c>
      <c r="D19" s="154">
        <f t="shared" si="1"/>
        <v>0.88343337064386973</v>
      </c>
      <c r="E19" s="99">
        <v>1067</v>
      </c>
      <c r="F19" s="6">
        <v>5577</v>
      </c>
      <c r="G19" s="118">
        <f t="shared" si="2"/>
        <v>0.81571460958468323</v>
      </c>
      <c r="H19" s="97">
        <v>842</v>
      </c>
      <c r="I19" s="6">
        <v>5001</v>
      </c>
      <c r="J19" s="177">
        <f t="shared" si="3"/>
        <v>0.71912135190787885</v>
      </c>
      <c r="K19" s="220">
        <f t="shared" si="4"/>
        <v>96.438612933458288</v>
      </c>
      <c r="L19" s="224">
        <f t="shared" si="5"/>
        <v>105.43302850995158</v>
      </c>
      <c r="M19" s="119">
        <f t="shared" si="6"/>
        <v>122.20902612826603</v>
      </c>
      <c r="N19" s="120">
        <f t="shared" si="7"/>
        <v>117.57648470305939</v>
      </c>
      <c r="O19" s="225">
        <f t="shared" si="9"/>
        <v>126.72209026128264</v>
      </c>
      <c r="P19" s="224">
        <f t="shared" si="10"/>
        <v>111.51769646070787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45</v>
      </c>
      <c r="B20" s="165">
        <v>796</v>
      </c>
      <c r="C20" s="135">
        <v>5574</v>
      </c>
      <c r="D20" s="154">
        <f t="shared" si="1"/>
        <v>0.83745877686546422</v>
      </c>
      <c r="E20" s="99">
        <v>873</v>
      </c>
      <c r="F20" s="6">
        <v>7228</v>
      </c>
      <c r="G20" s="118">
        <f t="shared" si="2"/>
        <v>1.0571965569442514</v>
      </c>
      <c r="H20" s="97">
        <v>1152</v>
      </c>
      <c r="I20" s="6">
        <v>9653</v>
      </c>
      <c r="J20" s="177">
        <f t="shared" si="3"/>
        <v>1.3880580703792749</v>
      </c>
      <c r="K20" s="220">
        <f t="shared" si="4"/>
        <v>91.179839633447884</v>
      </c>
      <c r="L20" s="224">
        <f t="shared" si="5"/>
        <v>77.116768123962359</v>
      </c>
      <c r="M20" s="119">
        <f t="shared" si="6"/>
        <v>69.097222222222214</v>
      </c>
      <c r="N20" s="120">
        <f t="shared" si="7"/>
        <v>57.743706619703715</v>
      </c>
      <c r="O20" s="225">
        <f t="shared" si="9"/>
        <v>75.78125</v>
      </c>
      <c r="P20" s="224">
        <f t="shared" si="10"/>
        <v>74.878276183569866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46</v>
      </c>
      <c r="B21" s="97">
        <v>929</v>
      </c>
      <c r="C21" s="6">
        <v>4765</v>
      </c>
      <c r="D21" s="154">
        <f t="shared" si="1"/>
        <v>0.71591156651667331</v>
      </c>
      <c r="E21" s="99">
        <v>786</v>
      </c>
      <c r="F21" s="6">
        <v>4189</v>
      </c>
      <c r="G21" s="118">
        <f t="shared" si="2"/>
        <v>0.61270010750407711</v>
      </c>
      <c r="H21" s="97">
        <v>829</v>
      </c>
      <c r="I21" s="6">
        <v>4978</v>
      </c>
      <c r="J21" s="177">
        <f t="shared" si="3"/>
        <v>0.71581405514845453</v>
      </c>
      <c r="K21" s="220">
        <f t="shared" si="4"/>
        <v>118.19338422391859</v>
      </c>
      <c r="L21" s="224">
        <f t="shared" si="5"/>
        <v>113.75029840057293</v>
      </c>
      <c r="M21" s="119">
        <f t="shared" si="6"/>
        <v>112.06272617611582</v>
      </c>
      <c r="N21" s="120">
        <f t="shared" si="7"/>
        <v>95.721173161912404</v>
      </c>
      <c r="O21" s="225">
        <f t="shared" si="9"/>
        <v>94.813027744270201</v>
      </c>
      <c r="P21" s="224">
        <f t="shared" si="10"/>
        <v>84.150261149055851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47</v>
      </c>
      <c r="B22" s="165">
        <v>604</v>
      </c>
      <c r="C22" s="135">
        <v>3348</v>
      </c>
      <c r="D22" s="154">
        <f t="shared" si="1"/>
        <v>0.50301614369314218</v>
      </c>
      <c r="E22" s="99">
        <v>772</v>
      </c>
      <c r="F22" s="6">
        <v>3904</v>
      </c>
      <c r="G22" s="118">
        <f t="shared" si="2"/>
        <v>0.5710148531143272</v>
      </c>
      <c r="H22" s="97">
        <v>994</v>
      </c>
      <c r="I22" s="6">
        <v>5618</v>
      </c>
      <c r="J22" s="177">
        <f t="shared" si="3"/>
        <v>0.80784318236721919</v>
      </c>
      <c r="K22" s="220">
        <f t="shared" si="4"/>
        <v>78.238341968911911</v>
      </c>
      <c r="L22" s="224">
        <f t="shared" si="5"/>
        <v>85.758196721311478</v>
      </c>
      <c r="M22" s="119">
        <f t="shared" si="6"/>
        <v>60.764587525150901</v>
      </c>
      <c r="N22" s="120">
        <f t="shared" si="7"/>
        <v>59.5941616233535</v>
      </c>
      <c r="O22" s="225">
        <f t="shared" si="9"/>
        <v>77.665995975855125</v>
      </c>
      <c r="P22" s="224">
        <f t="shared" si="10"/>
        <v>69.490922036311858</v>
      </c>
      <c r="Q22" s="130"/>
      <c r="R22" s="226"/>
      <c r="S22" s="226"/>
      <c r="T22" s="226"/>
      <c r="U22" s="226"/>
      <c r="V22" s="226"/>
      <c r="W22" s="226"/>
      <c r="X22" s="226"/>
      <c r="Y22" s="226"/>
      <c r="Z22" s="226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48</v>
      </c>
      <c r="B23" s="165">
        <v>840</v>
      </c>
      <c r="C23" s="135">
        <v>3339</v>
      </c>
      <c r="D23" s="154">
        <f t="shared" si="1"/>
        <v>0.50166394975848316</v>
      </c>
      <c r="E23" s="99">
        <v>852</v>
      </c>
      <c r="F23" s="6">
        <v>3314</v>
      </c>
      <c r="G23" s="118">
        <f t="shared" si="2"/>
        <v>0.48471906332502068</v>
      </c>
      <c r="H23" s="97">
        <v>917</v>
      </c>
      <c r="I23" s="6">
        <v>4031</v>
      </c>
      <c r="J23" s="177">
        <f t="shared" si="3"/>
        <v>0.57963970596693859</v>
      </c>
      <c r="K23" s="220">
        <f t="shared" si="4"/>
        <v>98.591549295774655</v>
      </c>
      <c r="L23" s="224">
        <f t="shared" si="5"/>
        <v>100.7543753771877</v>
      </c>
      <c r="M23" s="119">
        <f t="shared" si="6"/>
        <v>91.603053435114504</v>
      </c>
      <c r="N23" s="120">
        <f t="shared" si="7"/>
        <v>82.833043909699825</v>
      </c>
      <c r="O23" s="225">
        <f t="shared" si="9"/>
        <v>92.911668484187572</v>
      </c>
      <c r="P23" s="224">
        <f t="shared" si="10"/>
        <v>82.212850409327714</v>
      </c>
      <c r="Q23" s="130"/>
      <c r="R23" s="227"/>
      <c r="S23" s="228"/>
      <c r="T23" s="228"/>
      <c r="U23" s="229"/>
      <c r="V23" s="228"/>
      <c r="W23" s="228"/>
      <c r="X23" s="229"/>
      <c r="Y23" s="230"/>
      <c r="Z23" s="2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50</v>
      </c>
      <c r="B24" s="165">
        <v>537</v>
      </c>
      <c r="C24" s="135">
        <v>3201</v>
      </c>
      <c r="D24" s="154">
        <f t="shared" si="1"/>
        <v>0.48093030942704534</v>
      </c>
      <c r="E24" s="99">
        <v>768</v>
      </c>
      <c r="F24" s="6">
        <v>4888</v>
      </c>
      <c r="G24" s="118">
        <f t="shared" si="2"/>
        <v>0.71493867879683193</v>
      </c>
      <c r="H24" s="97">
        <v>419</v>
      </c>
      <c r="I24" s="6">
        <v>3726</v>
      </c>
      <c r="J24" s="177">
        <f t="shared" si="3"/>
        <v>0.53578207502674591</v>
      </c>
      <c r="K24" s="220">
        <f t="shared" si="4"/>
        <v>69.921875</v>
      </c>
      <c r="L24" s="224">
        <f t="shared" si="5"/>
        <v>65.486906710310961</v>
      </c>
      <c r="M24" s="119">
        <f t="shared" si="6"/>
        <v>128.16229116945109</v>
      </c>
      <c r="N24" s="120">
        <f t="shared" si="7"/>
        <v>85.909822866344612</v>
      </c>
      <c r="O24" s="225">
        <f t="shared" si="9"/>
        <v>183.29355608591885</v>
      </c>
      <c r="P24" s="224">
        <f t="shared" si="10"/>
        <v>131.18625872249061</v>
      </c>
      <c r="Q24" s="130"/>
      <c r="R24" s="227"/>
      <c r="S24" s="228"/>
      <c r="T24" s="228"/>
      <c r="U24" s="229"/>
      <c r="V24" s="228"/>
      <c r="W24" s="228"/>
      <c r="X24" s="229"/>
      <c r="Y24" s="230"/>
      <c r="Z24" s="2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51</v>
      </c>
      <c r="B25" s="165">
        <v>572</v>
      </c>
      <c r="C25" s="135">
        <v>3075</v>
      </c>
      <c r="D25" s="154">
        <f t="shared" si="1"/>
        <v>0.46199959434181959</v>
      </c>
      <c r="E25" s="99">
        <v>516</v>
      </c>
      <c r="F25" s="6">
        <v>2853</v>
      </c>
      <c r="G25" s="118">
        <f t="shared" si="2"/>
        <v>0.41729133604896923</v>
      </c>
      <c r="H25" s="97">
        <v>417</v>
      </c>
      <c r="I25" s="6">
        <v>2004</v>
      </c>
      <c r="J25" s="177">
        <f t="shared" si="3"/>
        <v>0.28816620460375708</v>
      </c>
      <c r="K25" s="220">
        <f t="shared" si="4"/>
        <v>110.85271317829456</v>
      </c>
      <c r="L25" s="224">
        <f t="shared" si="5"/>
        <v>107.78128286014721</v>
      </c>
      <c r="M25" s="119">
        <f t="shared" si="6"/>
        <v>137.17026378896881</v>
      </c>
      <c r="N25" s="120">
        <f t="shared" si="7"/>
        <v>153.44311377245509</v>
      </c>
      <c r="O25" s="225">
        <f t="shared" si="9"/>
        <v>123.74100719424462</v>
      </c>
      <c r="P25" s="224">
        <f t="shared" si="10"/>
        <v>142.36526946107784</v>
      </c>
      <c r="Q25" s="130"/>
      <c r="R25" s="227"/>
      <c r="S25" s="228"/>
      <c r="T25" s="228"/>
      <c r="U25" s="229"/>
      <c r="V25" s="228"/>
      <c r="W25" s="228"/>
      <c r="X25" s="229"/>
      <c r="Y25" s="230"/>
      <c r="Z25" s="2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53</v>
      </c>
      <c r="B26" s="165">
        <v>183</v>
      </c>
      <c r="C26" s="135">
        <v>2580</v>
      </c>
      <c r="D26" s="154">
        <f t="shared" si="1"/>
        <v>0.38762892793557546</v>
      </c>
      <c r="E26" s="99">
        <v>78</v>
      </c>
      <c r="F26" s="6">
        <v>1134</v>
      </c>
      <c r="G26" s="118">
        <f t="shared" si="2"/>
        <v>0.16586343325605715</v>
      </c>
      <c r="H26" s="97">
        <v>88</v>
      </c>
      <c r="I26" s="6">
        <v>564</v>
      </c>
      <c r="J26" s="177">
        <f t="shared" si="3"/>
        <v>8.1100668361536427E-2</v>
      </c>
      <c r="K26" s="220">
        <f t="shared" si="4"/>
        <v>234.61538461538461</v>
      </c>
      <c r="L26" s="224">
        <f t="shared" si="5"/>
        <v>227.51322751322755</v>
      </c>
      <c r="M26" s="119">
        <f t="shared" si="6"/>
        <v>207.95454545454547</v>
      </c>
      <c r="N26" s="120">
        <f t="shared" si="7"/>
        <v>457.44680851063828</v>
      </c>
      <c r="O26" s="225">
        <f t="shared" si="9"/>
        <v>88.63636363636364</v>
      </c>
      <c r="P26" s="224">
        <f t="shared" si="10"/>
        <v>201.06382978723403</v>
      </c>
      <c r="Q26" s="130"/>
      <c r="R26" s="227"/>
      <c r="S26" s="228"/>
      <c r="T26" s="228"/>
      <c r="U26" s="229"/>
      <c r="V26" s="228"/>
      <c r="W26" s="228"/>
      <c r="X26" s="229"/>
      <c r="Y26" s="230"/>
      <c r="Z26" s="2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49</v>
      </c>
      <c r="B27" s="165">
        <v>396</v>
      </c>
      <c r="C27" s="135">
        <v>2562</v>
      </c>
      <c r="D27" s="154">
        <f t="shared" si="1"/>
        <v>0.38492454006625748</v>
      </c>
      <c r="E27" s="99">
        <v>404</v>
      </c>
      <c r="F27" s="6">
        <v>2763</v>
      </c>
      <c r="G27" s="118">
        <f t="shared" si="2"/>
        <v>0.40412757150483769</v>
      </c>
      <c r="H27" s="97">
        <v>390</v>
      </c>
      <c r="I27" s="6">
        <v>2417</v>
      </c>
      <c r="J27" s="177">
        <f t="shared" si="3"/>
        <v>0.3475537507621162</v>
      </c>
      <c r="K27" s="220">
        <f t="shared" si="4"/>
        <v>98.019801980198025</v>
      </c>
      <c r="L27" s="224">
        <f t="shared" si="5"/>
        <v>92.725298588490773</v>
      </c>
      <c r="M27" s="119">
        <f t="shared" si="6"/>
        <v>101.53846153846153</v>
      </c>
      <c r="N27" s="120">
        <f t="shared" si="7"/>
        <v>105.99917252792719</v>
      </c>
      <c r="O27" s="225">
        <f t="shared" si="9"/>
        <v>103.58974358974361</v>
      </c>
      <c r="P27" s="224">
        <f t="shared" si="10"/>
        <v>114.31526685974349</v>
      </c>
      <c r="Q27" s="130"/>
      <c r="R27" s="227"/>
      <c r="S27" s="228"/>
      <c r="T27" s="228"/>
      <c r="U27" s="229"/>
      <c r="V27" s="228"/>
      <c r="W27" s="228"/>
      <c r="X27" s="229"/>
      <c r="Y27" s="230"/>
      <c r="Z27" s="2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52</v>
      </c>
      <c r="B28" s="97">
        <v>533</v>
      </c>
      <c r="C28" s="6">
        <v>2481</v>
      </c>
      <c r="D28" s="154">
        <f t="shared" si="1"/>
        <v>0.37275479465432665</v>
      </c>
      <c r="E28" s="99">
        <v>491</v>
      </c>
      <c r="F28" s="6">
        <v>2213</v>
      </c>
      <c r="G28" s="118">
        <f t="shared" si="2"/>
        <v>0.32368234373514504</v>
      </c>
      <c r="H28" s="97">
        <v>463</v>
      </c>
      <c r="I28" s="6">
        <v>1865</v>
      </c>
      <c r="J28" s="177">
        <f t="shared" si="3"/>
        <v>0.26817862853593161</v>
      </c>
      <c r="K28" s="220">
        <f t="shared" si="4"/>
        <v>108.55397148676171</v>
      </c>
      <c r="L28" s="224">
        <f t="shared" si="5"/>
        <v>112.11025756891098</v>
      </c>
      <c r="M28" s="119">
        <f t="shared" si="6"/>
        <v>115.11879049676025</v>
      </c>
      <c r="N28" s="120">
        <f t="shared" si="7"/>
        <v>133.02949061662198</v>
      </c>
      <c r="O28" s="225">
        <f t="shared" si="9"/>
        <v>106.0475161987041</v>
      </c>
      <c r="P28" s="224">
        <f t="shared" si="10"/>
        <v>118.65951742627345</v>
      </c>
      <c r="Q28" s="130"/>
      <c r="R28" s="227"/>
      <c r="S28" s="228"/>
      <c r="T28" s="228"/>
      <c r="U28" s="229"/>
      <c r="V28" s="228"/>
      <c r="W28" s="228"/>
      <c r="X28" s="229"/>
      <c r="Y28" s="230"/>
      <c r="Z28" s="2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54</v>
      </c>
      <c r="B29" s="97">
        <v>112</v>
      </c>
      <c r="C29" s="6">
        <v>1376</v>
      </c>
      <c r="D29" s="154">
        <f t="shared" si="1"/>
        <v>0.20673542823230689</v>
      </c>
      <c r="E29" s="99">
        <v>119</v>
      </c>
      <c r="F29" s="6">
        <v>905</v>
      </c>
      <c r="G29" s="118">
        <f t="shared" si="2"/>
        <v>0.13236896569376694</v>
      </c>
      <c r="H29" s="97">
        <v>118</v>
      </c>
      <c r="I29" s="6">
        <v>864</v>
      </c>
      <c r="J29" s="177">
        <f t="shared" si="3"/>
        <v>0.12423932174533241</v>
      </c>
      <c r="K29" s="220">
        <f t="shared" si="4"/>
        <v>94.117647058823522</v>
      </c>
      <c r="L29" s="224">
        <f t="shared" si="5"/>
        <v>152.04419889502762</v>
      </c>
      <c r="M29" s="119">
        <f t="shared" si="6"/>
        <v>94.915254237288138</v>
      </c>
      <c r="N29" s="120">
        <f t="shared" si="7"/>
        <v>159.25925925925927</v>
      </c>
      <c r="O29" s="225">
        <f t="shared" si="9"/>
        <v>100.84745762711864</v>
      </c>
      <c r="P29" s="224">
        <f t="shared" si="10"/>
        <v>104.74537037037037</v>
      </c>
      <c r="Q29" s="130"/>
      <c r="R29" s="227"/>
      <c r="S29" s="228"/>
      <c r="T29" s="228"/>
      <c r="U29" s="229"/>
      <c r="V29" s="228"/>
      <c r="W29" s="228"/>
      <c r="X29" s="229"/>
      <c r="Y29" s="230"/>
      <c r="Z29" s="2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56</v>
      </c>
      <c r="B30" s="97">
        <v>182</v>
      </c>
      <c r="C30" s="6">
        <v>1113</v>
      </c>
      <c r="D30" s="154">
        <f t="shared" si="1"/>
        <v>0.16722131658616105</v>
      </c>
      <c r="E30" s="99">
        <v>252</v>
      </c>
      <c r="F30" s="6">
        <v>1808</v>
      </c>
      <c r="G30" s="118">
        <f t="shared" si="2"/>
        <v>0.26444540328655319</v>
      </c>
      <c r="H30" s="97">
        <v>974</v>
      </c>
      <c r="I30" s="6">
        <v>7559</v>
      </c>
      <c r="J30" s="177">
        <f t="shared" si="3"/>
        <v>1.0869502697603792</v>
      </c>
      <c r="K30" s="220">
        <f t="shared" si="4"/>
        <v>72.222222222222214</v>
      </c>
      <c r="L30" s="224">
        <f t="shared" si="5"/>
        <v>61.559734513274336</v>
      </c>
      <c r="M30" s="119">
        <f t="shared" si="6"/>
        <v>18.68583162217659</v>
      </c>
      <c r="N30" s="120">
        <f t="shared" si="7"/>
        <v>14.72416986373859</v>
      </c>
      <c r="O30" s="225">
        <f t="shared" si="9"/>
        <v>25.872689938398359</v>
      </c>
      <c r="P30" s="224">
        <f t="shared" si="10"/>
        <v>23.91850773911893</v>
      </c>
      <c r="Q30" s="130"/>
      <c r="R30" s="227"/>
      <c r="S30" s="228"/>
      <c r="T30" s="228"/>
      <c r="U30" s="229"/>
      <c r="V30" s="228"/>
      <c r="W30" s="228"/>
      <c r="X30" s="229"/>
      <c r="Y30" s="230"/>
      <c r="Z30" s="2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55</v>
      </c>
      <c r="B31" s="97">
        <v>229</v>
      </c>
      <c r="C31" s="6">
        <v>1050</v>
      </c>
      <c r="D31" s="154">
        <f t="shared" si="1"/>
        <v>0.15775595904354817</v>
      </c>
      <c r="E31" s="99">
        <v>220</v>
      </c>
      <c r="F31" s="6">
        <v>1117</v>
      </c>
      <c r="G31" s="118">
        <f t="shared" si="2"/>
        <v>0.16337694439772119</v>
      </c>
      <c r="H31" s="97">
        <v>361</v>
      </c>
      <c r="I31" s="6">
        <v>2106</v>
      </c>
      <c r="J31" s="177">
        <f t="shared" si="3"/>
        <v>0.30283334675424772</v>
      </c>
      <c r="K31" s="220">
        <f t="shared" si="4"/>
        <v>104.09090909090909</v>
      </c>
      <c r="L31" s="224">
        <f t="shared" si="5"/>
        <v>94.001790510295436</v>
      </c>
      <c r="M31" s="119">
        <f t="shared" si="6"/>
        <v>63.434903047091417</v>
      </c>
      <c r="N31" s="120">
        <f t="shared" si="7"/>
        <v>49.857549857549863</v>
      </c>
      <c r="O31" s="225">
        <f t="shared" si="9"/>
        <v>60.941828254847643</v>
      </c>
      <c r="P31" s="224">
        <f t="shared" si="10"/>
        <v>53.03893637226971</v>
      </c>
      <c r="Q31" s="130"/>
      <c r="R31" s="227"/>
      <c r="S31" s="228"/>
      <c r="T31" s="228"/>
      <c r="U31" s="229"/>
      <c r="V31" s="228"/>
      <c r="W31" s="228"/>
      <c r="X31" s="229"/>
      <c r="Y31" s="230"/>
      <c r="Z31" s="2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60</v>
      </c>
      <c r="B32" s="97">
        <v>38</v>
      </c>
      <c r="C32" s="6">
        <v>789</v>
      </c>
      <c r="D32" s="154">
        <f t="shared" si="1"/>
        <v>0.11854233493843762</v>
      </c>
      <c r="E32" s="99">
        <v>27</v>
      </c>
      <c r="F32" s="6">
        <v>215</v>
      </c>
      <c r="G32" s="118">
        <f t="shared" si="2"/>
        <v>3.1446770855425299E-2</v>
      </c>
      <c r="H32" s="97">
        <v>108</v>
      </c>
      <c r="I32" s="6">
        <v>790</v>
      </c>
      <c r="J32" s="177">
        <f t="shared" si="3"/>
        <v>0.11359845391066273</v>
      </c>
      <c r="K32" s="220">
        <f t="shared" si="4"/>
        <v>140.74074074074073</v>
      </c>
      <c r="L32" s="224">
        <f t="shared" si="5"/>
        <v>366.97674418604652</v>
      </c>
      <c r="M32" s="119">
        <f t="shared" si="6"/>
        <v>35.185185185185183</v>
      </c>
      <c r="N32" s="120">
        <f t="shared" si="7"/>
        <v>99.87341772151899</v>
      </c>
      <c r="O32" s="225">
        <f t="shared" si="9"/>
        <v>25</v>
      </c>
      <c r="P32" s="224">
        <f t="shared" si="10"/>
        <v>27.215189873417721</v>
      </c>
      <c r="Q32" s="130"/>
      <c r="R32" s="227"/>
      <c r="S32" s="228"/>
      <c r="T32" s="228"/>
      <c r="U32" s="229"/>
      <c r="V32" s="228"/>
      <c r="W32" s="228"/>
      <c r="X32" s="229"/>
      <c r="Y32" s="230"/>
      <c r="Z32" s="2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58</v>
      </c>
      <c r="B33" s="97">
        <v>115</v>
      </c>
      <c r="C33" s="6">
        <v>774</v>
      </c>
      <c r="D33" s="154">
        <f t="shared" si="1"/>
        <v>0.11628867838067265</v>
      </c>
      <c r="E33" s="99">
        <v>47</v>
      </c>
      <c r="F33" s="6">
        <v>289</v>
      </c>
      <c r="G33" s="118">
        <f t="shared" si="2"/>
        <v>4.227031059171122E-2</v>
      </c>
      <c r="H33" s="97">
        <v>176</v>
      </c>
      <c r="I33" s="6">
        <v>1311</v>
      </c>
      <c r="J33" s="177">
        <f t="shared" si="3"/>
        <v>0.18851591528718839</v>
      </c>
      <c r="K33" s="220">
        <f t="shared" si="4"/>
        <v>244.68085106382978</v>
      </c>
      <c r="L33" s="224">
        <f t="shared" si="5"/>
        <v>267.82006920415228</v>
      </c>
      <c r="M33" s="119">
        <f t="shared" si="6"/>
        <v>65.340909090909093</v>
      </c>
      <c r="N33" s="120">
        <f t="shared" si="7"/>
        <v>59.038901601830659</v>
      </c>
      <c r="O33" s="225">
        <f t="shared" si="9"/>
        <v>26.704545454545453</v>
      </c>
      <c r="P33" s="224">
        <f t="shared" si="10"/>
        <v>22.04424103737605</v>
      </c>
      <c r="Q33" s="130"/>
      <c r="R33" s="160"/>
      <c r="S33" s="231"/>
      <c r="T33" s="231"/>
      <c r="U33" s="232"/>
      <c r="V33" s="231"/>
      <c r="W33" s="231"/>
      <c r="X33" s="233"/>
      <c r="Y33" s="234"/>
      <c r="Z33" s="234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57</v>
      </c>
      <c r="B34" s="97">
        <v>110</v>
      </c>
      <c r="C34" s="6">
        <v>741</v>
      </c>
      <c r="D34" s="154">
        <f t="shared" si="1"/>
        <v>0.11133063395358969</v>
      </c>
      <c r="E34" s="99">
        <v>60</v>
      </c>
      <c r="F34" s="6">
        <v>206</v>
      </c>
      <c r="G34" s="118">
        <f t="shared" si="2"/>
        <v>3.0130394401012148E-2</v>
      </c>
      <c r="H34" s="97">
        <v>30</v>
      </c>
      <c r="I34" s="6">
        <v>157</v>
      </c>
      <c r="J34" s="177">
        <f t="shared" si="3"/>
        <v>2.2575895270853224E-2</v>
      </c>
      <c r="K34" s="220">
        <f t="shared" si="4"/>
        <v>183.33333333333331</v>
      </c>
      <c r="L34" s="224">
        <f t="shared" si="5"/>
        <v>359.70873786407765</v>
      </c>
      <c r="M34" s="119">
        <f t="shared" si="6"/>
        <v>366.66666666666663</v>
      </c>
      <c r="N34" s="120">
        <f t="shared" si="7"/>
        <v>471.97452229299364</v>
      </c>
      <c r="O34" s="225">
        <f t="shared" si="9"/>
        <v>200</v>
      </c>
      <c r="P34" s="224">
        <f t="shared" si="10"/>
        <v>131.21019108280254</v>
      </c>
      <c r="Q34" s="130"/>
      <c r="R34" s="160"/>
      <c r="S34" s="235"/>
      <c r="T34" s="235"/>
      <c r="U34" s="236"/>
      <c r="V34" s="235"/>
      <c r="W34" s="235"/>
      <c r="X34" s="237"/>
      <c r="Y34" s="238"/>
      <c r="Z34" s="238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61</v>
      </c>
      <c r="B35" s="97">
        <v>172</v>
      </c>
      <c r="C35" s="6">
        <v>724</v>
      </c>
      <c r="D35" s="154">
        <f t="shared" si="1"/>
        <v>0.10877648985478941</v>
      </c>
      <c r="E35" s="99">
        <v>156</v>
      </c>
      <c r="F35" s="6">
        <v>616</v>
      </c>
      <c r="G35" s="118">
        <f t="shared" si="2"/>
        <v>9.0098655102055739E-2</v>
      </c>
      <c r="H35" s="97">
        <v>202</v>
      </c>
      <c r="I35" s="6">
        <v>681</v>
      </c>
      <c r="J35" s="177">
        <f t="shared" si="3"/>
        <v>9.7924743181216869E-2</v>
      </c>
      <c r="K35" s="220">
        <f t="shared" si="4"/>
        <v>110.25641025641026</v>
      </c>
      <c r="L35" s="224">
        <f t="shared" si="5"/>
        <v>117.53246753246754</v>
      </c>
      <c r="M35" s="119">
        <f t="shared" si="6"/>
        <v>85.148514851485146</v>
      </c>
      <c r="N35" s="120">
        <f t="shared" si="7"/>
        <v>106.31424375917769</v>
      </c>
      <c r="O35" s="225">
        <f t="shared" si="9"/>
        <v>77.227722772277232</v>
      </c>
      <c r="P35" s="224">
        <f t="shared" si="10"/>
        <v>90.455212922173274</v>
      </c>
      <c r="Q35" s="130"/>
      <c r="R35" s="160"/>
      <c r="S35" s="235"/>
      <c r="T35" s="235"/>
      <c r="U35" s="236"/>
      <c r="V35" s="235"/>
      <c r="W35" s="235"/>
      <c r="X35" s="237"/>
      <c r="Y35" s="238"/>
      <c r="Z35" s="238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59</v>
      </c>
      <c r="B36" s="97">
        <v>183</v>
      </c>
      <c r="C36" s="6">
        <v>707</v>
      </c>
      <c r="D36" s="154">
        <f t="shared" si="1"/>
        <v>0.1062223457559891</v>
      </c>
      <c r="E36" s="99">
        <v>98</v>
      </c>
      <c r="F36" s="6">
        <v>457</v>
      </c>
      <c r="G36" s="118">
        <f t="shared" si="2"/>
        <v>6.684267107409006E-2</v>
      </c>
      <c r="H36" s="97">
        <v>181</v>
      </c>
      <c r="I36" s="6">
        <v>679</v>
      </c>
      <c r="J36" s="177">
        <f t="shared" si="3"/>
        <v>9.7637152158658216E-2</v>
      </c>
      <c r="K36" s="220">
        <f t="shared" si="4"/>
        <v>186.73469387755102</v>
      </c>
      <c r="L36" s="224">
        <f t="shared" si="5"/>
        <v>154.70459518599563</v>
      </c>
      <c r="M36" s="119">
        <f t="shared" si="6"/>
        <v>101.10497237569061</v>
      </c>
      <c r="N36" s="120">
        <f t="shared" si="7"/>
        <v>104.1237113402062</v>
      </c>
      <c r="O36" s="225">
        <f t="shared" si="9"/>
        <v>54.143646408839771</v>
      </c>
      <c r="P36" s="224">
        <f t="shared" si="10"/>
        <v>67.304860088365245</v>
      </c>
      <c r="Q36" s="130"/>
      <c r="R36" s="160"/>
      <c r="S36" s="235"/>
      <c r="T36" s="235"/>
      <c r="U36" s="236"/>
      <c r="V36" s="235"/>
      <c r="W36" s="235"/>
      <c r="X36" s="237"/>
      <c r="Y36" s="238"/>
      <c r="Z36" s="238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62</v>
      </c>
      <c r="B37" s="97">
        <v>120</v>
      </c>
      <c r="C37" s="6">
        <v>634</v>
      </c>
      <c r="D37" s="154">
        <f t="shared" si="1"/>
        <v>9.5254550508199545E-2</v>
      </c>
      <c r="E37" s="99">
        <v>176</v>
      </c>
      <c r="F37" s="6">
        <v>895</v>
      </c>
      <c r="G37" s="118">
        <f t="shared" si="2"/>
        <v>0.13090632518886347</v>
      </c>
      <c r="H37" s="97">
        <v>164</v>
      </c>
      <c r="I37" s="6">
        <v>861</v>
      </c>
      <c r="J37" s="177">
        <f t="shared" si="3"/>
        <v>0.12380793521149444</v>
      </c>
      <c r="K37" s="220">
        <f t="shared" si="4"/>
        <v>68.181818181818173</v>
      </c>
      <c r="L37" s="224">
        <f t="shared" si="5"/>
        <v>70.837988826815646</v>
      </c>
      <c r="M37" s="119">
        <f t="shared" si="6"/>
        <v>73.170731707317074</v>
      </c>
      <c r="N37" s="120">
        <f t="shared" si="7"/>
        <v>73.635307781649246</v>
      </c>
      <c r="O37" s="225">
        <f t="shared" si="9"/>
        <v>107.31707317073172</v>
      </c>
      <c r="P37" s="224">
        <f t="shared" si="10"/>
        <v>103.94889663182344</v>
      </c>
      <c r="Q37" s="130"/>
      <c r="R37" s="130"/>
      <c r="S37" s="161"/>
      <c r="T37" s="161"/>
      <c r="U37" s="239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64</v>
      </c>
      <c r="B38" s="97">
        <v>32</v>
      </c>
      <c r="C38" s="6">
        <v>604</v>
      </c>
      <c r="D38" s="154">
        <f t="shared" ref="D38:D69" si="11">IF($C$83&lt;&gt;0,C38/$C$83*100,0)</f>
        <v>9.07472373926696E-2</v>
      </c>
      <c r="E38" s="99">
        <v>15</v>
      </c>
      <c r="F38" s="6">
        <v>351</v>
      </c>
      <c r="G38" s="118">
        <f t="shared" ref="G38:G69" si="12">IF($F$83&lt;&gt;0,F38/$F$83*100,0)</f>
        <v>5.1338681722112929E-2</v>
      </c>
      <c r="H38" s="97">
        <v>11</v>
      </c>
      <c r="I38" s="6">
        <v>47</v>
      </c>
      <c r="J38" s="177">
        <f t="shared" ref="J38:J69" si="13">IF($I$83&lt;&gt;0,I38/$I$83*100,0)</f>
        <v>6.7583890301280347E-3</v>
      </c>
      <c r="K38" s="220">
        <f t="shared" ref="K38:K69" si="14">IF(OR(B38&lt;&gt;0)*(E38&lt;&gt;0),B38/E38*100," ")</f>
        <v>213.33333333333334</v>
      </c>
      <c r="L38" s="224">
        <f t="shared" ref="L38:L69" si="15">IF(OR(C38&lt;&gt;0)*(F38&lt;&gt;0),C38/F38*100," ")</f>
        <v>172.07977207977208</v>
      </c>
      <c r="M38" s="119">
        <f t="shared" ref="M38:M69" si="16">IF(OR(B38&lt;&gt;0)*(H38&lt;&gt;0),B38/H38*100," ")</f>
        <v>290.90909090909093</v>
      </c>
      <c r="N38" s="120">
        <f t="shared" ref="N38:N69" si="17">IF(OR(C38&lt;&gt;0)*(I38&lt;&gt;0),C38/I38*100," ")</f>
        <v>1285.1063829787233</v>
      </c>
      <c r="O38" s="225">
        <f t="shared" si="9"/>
        <v>136.36363636363635</v>
      </c>
      <c r="P38" s="224">
        <f t="shared" si="10"/>
        <v>746.80851063829778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69</v>
      </c>
      <c r="B39" s="97">
        <v>82</v>
      </c>
      <c r="C39" s="6">
        <v>544</v>
      </c>
      <c r="D39" s="154">
        <f t="shared" si="11"/>
        <v>8.1732611161609722E-2</v>
      </c>
      <c r="E39" s="99">
        <v>41</v>
      </c>
      <c r="F39" s="6">
        <v>161</v>
      </c>
      <c r="G39" s="118">
        <f t="shared" si="12"/>
        <v>2.3548512128946385E-2</v>
      </c>
      <c r="H39" s="97">
        <v>86</v>
      </c>
      <c r="I39" s="6">
        <v>378</v>
      </c>
      <c r="J39" s="177">
        <f t="shared" si="13"/>
        <v>5.4354703263582931E-2</v>
      </c>
      <c r="K39" s="220">
        <f t="shared" si="14"/>
        <v>200</v>
      </c>
      <c r="L39" s="224">
        <f t="shared" si="15"/>
        <v>337.88819875776397</v>
      </c>
      <c r="M39" s="119">
        <f t="shared" si="16"/>
        <v>95.348837209302332</v>
      </c>
      <c r="N39" s="120">
        <f t="shared" si="17"/>
        <v>143.9153439153439</v>
      </c>
      <c r="O39" s="225">
        <f t="shared" ref="O39:O70" si="18">IF(OR(E39&lt;&gt;0)*(H39&lt;&gt;0),E39/H39*100," ")</f>
        <v>47.674418604651166</v>
      </c>
      <c r="P39" s="224">
        <f t="shared" si="10"/>
        <v>42.592592592592595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77</v>
      </c>
      <c r="B40" s="97">
        <v>37</v>
      </c>
      <c r="C40" s="6">
        <v>543</v>
      </c>
      <c r="D40" s="154">
        <f t="shared" si="11"/>
        <v>8.158236739109205E-2</v>
      </c>
      <c r="E40" s="99">
        <v>40</v>
      </c>
      <c r="F40" s="6">
        <v>229</v>
      </c>
      <c r="G40" s="118">
        <f t="shared" si="12"/>
        <v>3.3494467562290201E-2</v>
      </c>
      <c r="H40" s="97">
        <v>63</v>
      </c>
      <c r="I40" s="6">
        <v>893</v>
      </c>
      <c r="J40" s="177">
        <f t="shared" si="13"/>
        <v>0.12840939157243267</v>
      </c>
      <c r="K40" s="220">
        <f t="shared" si="14"/>
        <v>92.5</v>
      </c>
      <c r="L40" s="224">
        <f t="shared" si="15"/>
        <v>237.11790393013098</v>
      </c>
      <c r="M40" s="119">
        <f t="shared" si="16"/>
        <v>58.730158730158735</v>
      </c>
      <c r="N40" s="120">
        <f t="shared" si="17"/>
        <v>60.806270996640535</v>
      </c>
      <c r="O40" s="225">
        <f t="shared" si="18"/>
        <v>63.492063492063487</v>
      </c>
      <c r="P40" s="224">
        <f t="shared" si="10"/>
        <v>25.643896976483759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63</v>
      </c>
      <c r="B41" s="97">
        <v>181</v>
      </c>
      <c r="C41" s="6">
        <v>529</v>
      </c>
      <c r="D41" s="154">
        <f t="shared" si="11"/>
        <v>7.9478954603844743E-2</v>
      </c>
      <c r="E41" s="99">
        <v>173</v>
      </c>
      <c r="F41" s="6">
        <v>516</v>
      </c>
      <c r="G41" s="118">
        <f t="shared" si="12"/>
        <v>7.5472250053020717E-2</v>
      </c>
      <c r="H41" s="97">
        <v>173</v>
      </c>
      <c r="I41" s="6">
        <v>535</v>
      </c>
      <c r="J41" s="177">
        <f t="shared" si="13"/>
        <v>7.6930598534436151E-2</v>
      </c>
      <c r="K41" s="220">
        <f t="shared" si="14"/>
        <v>104.62427745664739</v>
      </c>
      <c r="L41" s="224">
        <f t="shared" si="15"/>
        <v>102.51937984496125</v>
      </c>
      <c r="M41" s="119">
        <f t="shared" si="16"/>
        <v>104.62427745664739</v>
      </c>
      <c r="N41" s="120">
        <f t="shared" si="17"/>
        <v>98.878504672897193</v>
      </c>
      <c r="O41" s="225">
        <f t="shared" si="18"/>
        <v>100</v>
      </c>
      <c r="P41" s="224">
        <f t="shared" si="10"/>
        <v>96.44859813084112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65</v>
      </c>
      <c r="B42" s="97">
        <v>78</v>
      </c>
      <c r="C42" s="6">
        <v>484</v>
      </c>
      <c r="D42" s="154">
        <f t="shared" si="11"/>
        <v>7.2717984930549817E-2</v>
      </c>
      <c r="E42" s="99">
        <v>148</v>
      </c>
      <c r="F42" s="6">
        <v>742</v>
      </c>
      <c r="G42" s="118">
        <f t="shared" si="12"/>
        <v>0.10852792546383987</v>
      </c>
      <c r="H42" s="97">
        <v>154</v>
      </c>
      <c r="I42" s="6">
        <v>836</v>
      </c>
      <c r="J42" s="177">
        <f t="shared" si="13"/>
        <v>0.12021304742951144</v>
      </c>
      <c r="K42" s="220">
        <f t="shared" si="14"/>
        <v>52.702702702702695</v>
      </c>
      <c r="L42" s="224">
        <f t="shared" si="15"/>
        <v>65.229110512129381</v>
      </c>
      <c r="M42" s="119">
        <f t="shared" si="16"/>
        <v>50.649350649350644</v>
      </c>
      <c r="N42" s="120">
        <f t="shared" si="17"/>
        <v>57.894736842105267</v>
      </c>
      <c r="O42" s="225">
        <f t="shared" si="18"/>
        <v>96.103896103896105</v>
      </c>
      <c r="P42" s="224">
        <f t="shared" si="10"/>
        <v>88.755980861244026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66</v>
      </c>
      <c r="B43" s="97">
        <v>95</v>
      </c>
      <c r="C43" s="6">
        <v>461</v>
      </c>
      <c r="D43" s="154">
        <f t="shared" si="11"/>
        <v>6.9262378208643532E-2</v>
      </c>
      <c r="E43" s="99">
        <v>64</v>
      </c>
      <c r="F43" s="6">
        <v>298</v>
      </c>
      <c r="G43" s="118">
        <f t="shared" si="12"/>
        <v>4.3586687046124367E-2</v>
      </c>
      <c r="H43" s="97">
        <v>71</v>
      </c>
      <c r="I43" s="6">
        <v>387</v>
      </c>
      <c r="J43" s="177">
        <f t="shared" si="13"/>
        <v>5.5648862865096807E-2</v>
      </c>
      <c r="K43" s="220">
        <f t="shared" si="14"/>
        <v>148.4375</v>
      </c>
      <c r="L43" s="224">
        <f t="shared" si="15"/>
        <v>154.69798657718121</v>
      </c>
      <c r="M43" s="119">
        <f t="shared" si="16"/>
        <v>133.80281690140845</v>
      </c>
      <c r="N43" s="120">
        <f t="shared" si="17"/>
        <v>119.12144702842377</v>
      </c>
      <c r="O43" s="225">
        <f t="shared" si="18"/>
        <v>90.140845070422543</v>
      </c>
      <c r="P43" s="224">
        <f t="shared" si="10"/>
        <v>77.002583979328165</v>
      </c>
      <c r="Q43" s="130"/>
      <c r="R43" s="130"/>
      <c r="S43" s="219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67</v>
      </c>
      <c r="B44" s="97">
        <v>73</v>
      </c>
      <c r="C44" s="6">
        <v>460</v>
      </c>
      <c r="D44" s="154">
        <f t="shared" si="11"/>
        <v>6.9112134438125861E-2</v>
      </c>
      <c r="E44" s="99">
        <v>58</v>
      </c>
      <c r="F44" s="6">
        <v>405</v>
      </c>
      <c r="G44" s="118">
        <f t="shared" si="12"/>
        <v>5.9236940448591846E-2</v>
      </c>
      <c r="H44" s="97">
        <v>67</v>
      </c>
      <c r="I44" s="6">
        <v>431</v>
      </c>
      <c r="J44" s="177">
        <f t="shared" si="13"/>
        <v>6.1975865361386877E-2</v>
      </c>
      <c r="K44" s="220">
        <f t="shared" si="14"/>
        <v>125.86206896551724</v>
      </c>
      <c r="L44" s="224">
        <f t="shared" si="15"/>
        <v>113.58024691358024</v>
      </c>
      <c r="M44" s="119">
        <f t="shared" si="16"/>
        <v>108.95522388059702</v>
      </c>
      <c r="N44" s="120">
        <f t="shared" si="17"/>
        <v>106.72853828306263</v>
      </c>
      <c r="O44" s="225">
        <f t="shared" si="18"/>
        <v>86.567164179104466</v>
      </c>
      <c r="P44" s="224">
        <f t="shared" si="10"/>
        <v>93.967517401392115</v>
      </c>
      <c r="Q44" s="130"/>
      <c r="R44" s="130"/>
      <c r="S44" s="219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68</v>
      </c>
      <c r="B45" s="97">
        <v>88</v>
      </c>
      <c r="C45" s="6">
        <v>399</v>
      </c>
      <c r="D45" s="154">
        <f t="shared" si="11"/>
        <v>5.9947264436548305E-2</v>
      </c>
      <c r="E45" s="99">
        <v>44</v>
      </c>
      <c r="F45" s="6">
        <v>188</v>
      </c>
      <c r="G45" s="118">
        <f t="shared" si="12"/>
        <v>2.7497641492185844E-2</v>
      </c>
      <c r="H45" s="97">
        <v>85</v>
      </c>
      <c r="I45" s="6">
        <v>377</v>
      </c>
      <c r="J45" s="177">
        <f t="shared" si="13"/>
        <v>5.4210907752303597E-2</v>
      </c>
      <c r="K45" s="220">
        <f t="shared" si="14"/>
        <v>200</v>
      </c>
      <c r="L45" s="224">
        <f t="shared" si="15"/>
        <v>212.2340425531915</v>
      </c>
      <c r="M45" s="119">
        <f t="shared" si="16"/>
        <v>103.5294117647059</v>
      </c>
      <c r="N45" s="120">
        <f t="shared" si="17"/>
        <v>105.83554376657824</v>
      </c>
      <c r="O45" s="225">
        <f t="shared" si="18"/>
        <v>51.764705882352949</v>
      </c>
      <c r="P45" s="224">
        <f t="shared" si="10"/>
        <v>49.867374005305038</v>
      </c>
      <c r="Q45" s="130"/>
      <c r="R45" s="130"/>
      <c r="S45" s="219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70</v>
      </c>
      <c r="B46" s="97">
        <v>69</v>
      </c>
      <c r="C46" s="6">
        <v>359</v>
      </c>
      <c r="D46" s="154">
        <f t="shared" si="11"/>
        <v>5.3937513615841703E-2</v>
      </c>
      <c r="E46" s="99">
        <v>101</v>
      </c>
      <c r="F46" s="6">
        <v>571</v>
      </c>
      <c r="G46" s="118">
        <f t="shared" si="12"/>
        <v>8.3516772829989983E-2</v>
      </c>
      <c r="H46" s="97">
        <v>47</v>
      </c>
      <c r="I46" s="6">
        <v>237</v>
      </c>
      <c r="J46" s="177">
        <f t="shared" si="13"/>
        <v>3.4079536173198817E-2</v>
      </c>
      <c r="K46" s="220">
        <f t="shared" si="14"/>
        <v>68.316831683168317</v>
      </c>
      <c r="L46" s="224">
        <f t="shared" si="15"/>
        <v>62.872154115586689</v>
      </c>
      <c r="M46" s="119">
        <f t="shared" si="16"/>
        <v>146.80851063829786</v>
      </c>
      <c r="N46" s="120">
        <f t="shared" si="17"/>
        <v>151.47679324894514</v>
      </c>
      <c r="O46" s="225">
        <f t="shared" si="18"/>
        <v>214.89361702127661</v>
      </c>
      <c r="P46" s="224">
        <f t="shared" si="10"/>
        <v>240.9282700421941</v>
      </c>
      <c r="Q46" s="130"/>
      <c r="R46" s="130"/>
      <c r="S46" s="219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73</v>
      </c>
      <c r="B47" s="97">
        <v>42</v>
      </c>
      <c r="C47" s="6">
        <v>202</v>
      </c>
      <c r="D47" s="154">
        <f t="shared" si="11"/>
        <v>3.0349241644568311E-2</v>
      </c>
      <c r="E47" s="99">
        <v>68</v>
      </c>
      <c r="F47" s="6">
        <v>301</v>
      </c>
      <c r="G47" s="118">
        <f t="shared" si="12"/>
        <v>4.4025479197595419E-2</v>
      </c>
      <c r="H47" s="97">
        <v>61</v>
      </c>
      <c r="I47" s="6">
        <v>307</v>
      </c>
      <c r="J47" s="177">
        <f t="shared" si="13"/>
        <v>4.414522196275121E-2</v>
      </c>
      <c r="K47" s="220">
        <f t="shared" si="14"/>
        <v>61.764705882352942</v>
      </c>
      <c r="L47" s="224">
        <f t="shared" si="15"/>
        <v>67.109634551495006</v>
      </c>
      <c r="M47" s="119">
        <f t="shared" si="16"/>
        <v>68.852459016393439</v>
      </c>
      <c r="N47" s="120">
        <f t="shared" si="17"/>
        <v>65.798045602605853</v>
      </c>
      <c r="O47" s="225">
        <f t="shared" si="18"/>
        <v>111.47540983606557</v>
      </c>
      <c r="P47" s="224">
        <f t="shared" si="10"/>
        <v>98.045602605863195</v>
      </c>
      <c r="Q47" s="130"/>
      <c r="R47" s="130"/>
      <c r="S47" s="219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72</v>
      </c>
      <c r="B48" s="97">
        <v>33</v>
      </c>
      <c r="C48" s="6">
        <v>186</v>
      </c>
      <c r="D48" s="154">
        <f t="shared" si="11"/>
        <v>2.7945341316285673E-2</v>
      </c>
      <c r="E48" s="99">
        <v>32</v>
      </c>
      <c r="F48" s="6">
        <v>95</v>
      </c>
      <c r="G48" s="118">
        <f t="shared" si="12"/>
        <v>1.3895084796583272E-2</v>
      </c>
      <c r="H48" s="97">
        <v>45</v>
      </c>
      <c r="I48" s="6">
        <v>169</v>
      </c>
      <c r="J48" s="177">
        <f t="shared" si="13"/>
        <v>2.4301441406205066E-2</v>
      </c>
      <c r="K48" s="220">
        <f t="shared" si="14"/>
        <v>103.125</v>
      </c>
      <c r="L48" s="224">
        <f t="shared" si="15"/>
        <v>195.78947368421055</v>
      </c>
      <c r="M48" s="119">
        <f t="shared" si="16"/>
        <v>73.333333333333329</v>
      </c>
      <c r="N48" s="120">
        <f t="shared" si="17"/>
        <v>110.05917159763314</v>
      </c>
      <c r="O48" s="225">
        <f t="shared" si="18"/>
        <v>71.111111111111114</v>
      </c>
      <c r="P48" s="224">
        <f t="shared" si="10"/>
        <v>56.213017751479285</v>
      </c>
      <c r="Q48" s="130"/>
      <c r="R48" s="130"/>
      <c r="S48" s="219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71</v>
      </c>
      <c r="B49" s="97">
        <v>40</v>
      </c>
      <c r="C49" s="6">
        <v>179</v>
      </c>
      <c r="D49" s="154">
        <f t="shared" si="11"/>
        <v>2.6893634922662016E-2</v>
      </c>
      <c r="E49" s="99">
        <v>44</v>
      </c>
      <c r="F49" s="6">
        <v>206</v>
      </c>
      <c r="G49" s="118">
        <f t="shared" si="12"/>
        <v>3.0130394401012148E-2</v>
      </c>
      <c r="H49" s="97">
        <v>66</v>
      </c>
      <c r="I49" s="6">
        <v>276</v>
      </c>
      <c r="J49" s="177">
        <f t="shared" si="13"/>
        <v>3.9687561113092296E-2</v>
      </c>
      <c r="K49" s="220">
        <f t="shared" si="14"/>
        <v>90.909090909090907</v>
      </c>
      <c r="L49" s="224">
        <f t="shared" si="15"/>
        <v>86.893203883495147</v>
      </c>
      <c r="M49" s="119">
        <f t="shared" si="16"/>
        <v>60.606060606060609</v>
      </c>
      <c r="N49" s="120">
        <f t="shared" si="17"/>
        <v>64.85507246376811</v>
      </c>
      <c r="O49" s="225">
        <f t="shared" si="18"/>
        <v>66.666666666666657</v>
      </c>
      <c r="P49" s="224">
        <f t="shared" si="10"/>
        <v>74.637681159420282</v>
      </c>
      <c r="Q49" s="130"/>
      <c r="R49" s="130"/>
      <c r="S49" s="219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75</v>
      </c>
      <c r="B50" s="97">
        <v>57</v>
      </c>
      <c r="C50" s="6">
        <v>173</v>
      </c>
      <c r="D50" s="154">
        <f t="shared" si="11"/>
        <v>2.5992172299556034E-2</v>
      </c>
      <c r="E50" s="99">
        <v>49</v>
      </c>
      <c r="F50" s="6">
        <v>165</v>
      </c>
      <c r="G50" s="118">
        <f t="shared" si="12"/>
        <v>2.4133568330907788E-2</v>
      </c>
      <c r="H50" s="97">
        <v>54</v>
      </c>
      <c r="I50" s="6">
        <v>190</v>
      </c>
      <c r="J50" s="177">
        <f t="shared" si="13"/>
        <v>2.7321147143070781E-2</v>
      </c>
      <c r="K50" s="220">
        <f t="shared" si="14"/>
        <v>116.32653061224489</v>
      </c>
      <c r="L50" s="224">
        <f t="shared" si="15"/>
        <v>104.84848484848486</v>
      </c>
      <c r="M50" s="119">
        <f t="shared" si="16"/>
        <v>105.55555555555556</v>
      </c>
      <c r="N50" s="120">
        <f t="shared" si="17"/>
        <v>91.05263157894737</v>
      </c>
      <c r="O50" s="225">
        <f t="shared" si="18"/>
        <v>90.740740740740748</v>
      </c>
      <c r="P50" s="224">
        <f t="shared" si="10"/>
        <v>86.842105263157904</v>
      </c>
      <c r="Q50" s="130"/>
      <c r="R50" s="130"/>
      <c r="S50" s="219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74</v>
      </c>
      <c r="B51" s="97">
        <v>30</v>
      </c>
      <c r="C51" s="6">
        <v>157</v>
      </c>
      <c r="D51" s="154">
        <f t="shared" si="11"/>
        <v>2.3588271971273393E-2</v>
      </c>
      <c r="E51" s="99">
        <v>27</v>
      </c>
      <c r="F51" s="6">
        <v>147</v>
      </c>
      <c r="G51" s="118">
        <f t="shared" si="12"/>
        <v>2.1500815422081484E-2</v>
      </c>
      <c r="H51" s="97">
        <v>32</v>
      </c>
      <c r="I51" s="6">
        <v>270</v>
      </c>
      <c r="J51" s="177">
        <f t="shared" si="13"/>
        <v>3.8824788045416371E-2</v>
      </c>
      <c r="K51" s="220">
        <f t="shared" si="14"/>
        <v>111.11111111111111</v>
      </c>
      <c r="L51" s="224">
        <f t="shared" si="15"/>
        <v>106.80272108843538</v>
      </c>
      <c r="M51" s="119">
        <f t="shared" si="16"/>
        <v>93.75</v>
      </c>
      <c r="N51" s="120">
        <f t="shared" si="17"/>
        <v>58.148148148148152</v>
      </c>
      <c r="O51" s="225">
        <f t="shared" si="18"/>
        <v>84.375</v>
      </c>
      <c r="P51" s="224">
        <f t="shared" si="10"/>
        <v>54.444444444444443</v>
      </c>
      <c r="Q51" s="130"/>
      <c r="R51" s="130"/>
      <c r="S51" s="219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76</v>
      </c>
      <c r="B52" s="97">
        <v>19</v>
      </c>
      <c r="C52" s="6">
        <v>153</v>
      </c>
      <c r="D52" s="154">
        <f t="shared" si="11"/>
        <v>2.2987296889202733E-2</v>
      </c>
      <c r="E52" s="99">
        <v>22</v>
      </c>
      <c r="F52" s="6">
        <v>89</v>
      </c>
      <c r="G52" s="118">
        <f t="shared" si="12"/>
        <v>1.3017500493641169E-2</v>
      </c>
      <c r="H52" s="97">
        <v>27</v>
      </c>
      <c r="I52" s="6">
        <v>107</v>
      </c>
      <c r="J52" s="177">
        <f t="shared" si="13"/>
        <v>1.5386119706887229E-2</v>
      </c>
      <c r="K52" s="220">
        <f t="shared" si="14"/>
        <v>86.36363636363636</v>
      </c>
      <c r="L52" s="224">
        <f t="shared" si="15"/>
        <v>171.91011235955057</v>
      </c>
      <c r="M52" s="119">
        <f t="shared" si="16"/>
        <v>70.370370370370367</v>
      </c>
      <c r="N52" s="120">
        <f t="shared" si="17"/>
        <v>142.99065420560748</v>
      </c>
      <c r="O52" s="225">
        <f t="shared" si="18"/>
        <v>81.481481481481481</v>
      </c>
      <c r="P52" s="224">
        <f t="shared" si="10"/>
        <v>83.177570093457945</v>
      </c>
      <c r="Q52" s="130"/>
      <c r="R52" s="130"/>
      <c r="S52" s="219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78</v>
      </c>
      <c r="B53" s="97">
        <v>52</v>
      </c>
      <c r="C53" s="6">
        <v>137</v>
      </c>
      <c r="D53" s="154">
        <f t="shared" si="11"/>
        <v>2.0583396560920092E-2</v>
      </c>
      <c r="E53" s="99">
        <v>54</v>
      </c>
      <c r="F53" s="6">
        <v>105</v>
      </c>
      <c r="G53" s="118">
        <f t="shared" si="12"/>
        <v>1.5357725301486776E-2</v>
      </c>
      <c r="H53" s="97">
        <v>82</v>
      </c>
      <c r="I53" s="6">
        <v>188</v>
      </c>
      <c r="J53" s="177">
        <f t="shared" si="13"/>
        <v>2.7033556120512139E-2</v>
      </c>
      <c r="K53" s="220">
        <f t="shared" si="14"/>
        <v>96.296296296296291</v>
      </c>
      <c r="L53" s="224">
        <f t="shared" si="15"/>
        <v>130.47619047619048</v>
      </c>
      <c r="M53" s="119">
        <f t="shared" si="16"/>
        <v>63.414634146341463</v>
      </c>
      <c r="N53" s="120">
        <f t="shared" si="17"/>
        <v>72.872340425531917</v>
      </c>
      <c r="O53" s="225">
        <f t="shared" si="18"/>
        <v>65.853658536585371</v>
      </c>
      <c r="P53" s="224">
        <f t="shared" si="10"/>
        <v>55.851063829787229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79</v>
      </c>
      <c r="B54" s="97">
        <v>33</v>
      </c>
      <c r="C54" s="6">
        <v>123</v>
      </c>
      <c r="D54" s="154">
        <f t="shared" si="11"/>
        <v>1.8479983773672784E-2</v>
      </c>
      <c r="E54" s="99">
        <v>29</v>
      </c>
      <c r="F54" s="6">
        <v>129</v>
      </c>
      <c r="G54" s="118">
        <f t="shared" si="12"/>
        <v>1.8868062513255179E-2</v>
      </c>
      <c r="H54" s="97">
        <v>32</v>
      </c>
      <c r="I54" s="6">
        <v>112</v>
      </c>
      <c r="J54" s="177">
        <f t="shared" si="13"/>
        <v>1.6105097263283831E-2</v>
      </c>
      <c r="K54" s="220">
        <f t="shared" si="14"/>
        <v>113.79310344827587</v>
      </c>
      <c r="L54" s="224">
        <f t="shared" si="15"/>
        <v>95.348837209302332</v>
      </c>
      <c r="M54" s="119">
        <f t="shared" si="16"/>
        <v>103.125</v>
      </c>
      <c r="N54" s="120">
        <f t="shared" si="17"/>
        <v>109.82142857142858</v>
      </c>
      <c r="O54" s="225">
        <f t="shared" si="18"/>
        <v>90.625</v>
      </c>
      <c r="P54" s="224">
        <f t="shared" si="10"/>
        <v>115.17857142857142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80</v>
      </c>
      <c r="B55" s="97">
        <v>16</v>
      </c>
      <c r="C55" s="6">
        <v>113</v>
      </c>
      <c r="D55" s="154">
        <f t="shared" si="11"/>
        <v>1.6977546068496135E-2</v>
      </c>
      <c r="E55" s="99">
        <v>11</v>
      </c>
      <c r="F55" s="6">
        <v>36</v>
      </c>
      <c r="G55" s="118">
        <f t="shared" si="12"/>
        <v>5.2655058176526081E-3</v>
      </c>
      <c r="H55" s="97">
        <v>25</v>
      </c>
      <c r="I55" s="6">
        <v>115</v>
      </c>
      <c r="J55" s="177">
        <f t="shared" si="13"/>
        <v>1.653648379712179E-2</v>
      </c>
      <c r="K55" s="220">
        <f t="shared" si="14"/>
        <v>145.45454545454547</v>
      </c>
      <c r="L55" s="224">
        <f t="shared" si="15"/>
        <v>313.88888888888886</v>
      </c>
      <c r="M55" s="119">
        <f t="shared" si="16"/>
        <v>64</v>
      </c>
      <c r="N55" s="120">
        <f t="shared" si="17"/>
        <v>98.260869565217391</v>
      </c>
      <c r="O55" s="225">
        <f t="shared" si="18"/>
        <v>44</v>
      </c>
      <c r="P55" s="224">
        <f t="shared" si="10"/>
        <v>31.304347826086961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83</v>
      </c>
      <c r="B56" s="97">
        <v>23</v>
      </c>
      <c r="C56" s="6">
        <v>69</v>
      </c>
      <c r="D56" s="154">
        <f t="shared" si="11"/>
        <v>1.0366820165718878E-2</v>
      </c>
      <c r="E56" s="99">
        <v>9</v>
      </c>
      <c r="F56" s="6">
        <v>37</v>
      </c>
      <c r="G56" s="118">
        <f t="shared" si="12"/>
        <v>5.411769868142958E-3</v>
      </c>
      <c r="H56" s="97">
        <v>19</v>
      </c>
      <c r="I56" s="6">
        <v>60</v>
      </c>
      <c r="J56" s="177">
        <f t="shared" si="13"/>
        <v>8.6277306767591939E-3</v>
      </c>
      <c r="K56" s="220">
        <f t="shared" si="14"/>
        <v>255.55555555555554</v>
      </c>
      <c r="L56" s="224">
        <f t="shared" si="15"/>
        <v>186.48648648648648</v>
      </c>
      <c r="M56" s="119">
        <f t="shared" si="16"/>
        <v>121.05263157894737</v>
      </c>
      <c r="N56" s="120">
        <f t="shared" si="17"/>
        <v>114.99999999999999</v>
      </c>
      <c r="O56" s="225">
        <f t="shared" si="18"/>
        <v>47.368421052631575</v>
      </c>
      <c r="P56" s="224">
        <f t="shared" si="10"/>
        <v>61.666666666666671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82</v>
      </c>
      <c r="B57" s="97">
        <v>15</v>
      </c>
      <c r="C57" s="6">
        <v>69</v>
      </c>
      <c r="D57" s="154">
        <f t="shared" si="11"/>
        <v>1.0366820165718878E-2</v>
      </c>
      <c r="E57" s="99">
        <v>12</v>
      </c>
      <c r="F57" s="6">
        <v>91</v>
      </c>
      <c r="G57" s="118">
        <f t="shared" si="12"/>
        <v>1.3310028594621871E-2</v>
      </c>
      <c r="H57" s="97">
        <v>10</v>
      </c>
      <c r="I57" s="6">
        <v>39</v>
      </c>
      <c r="J57" s="177">
        <f t="shared" si="13"/>
        <v>5.6080249398934761E-3</v>
      </c>
      <c r="K57" s="220">
        <f t="shared" si="14"/>
        <v>125</v>
      </c>
      <c r="L57" s="224">
        <f t="shared" si="15"/>
        <v>75.824175824175825</v>
      </c>
      <c r="M57" s="119">
        <f t="shared" si="16"/>
        <v>150</v>
      </c>
      <c r="N57" s="120">
        <f t="shared" si="17"/>
        <v>176.92307692307691</v>
      </c>
      <c r="O57" s="225">
        <f t="shared" si="18"/>
        <v>120</v>
      </c>
      <c r="P57" s="224">
        <f t="shared" si="10"/>
        <v>233.33333333333334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81</v>
      </c>
      <c r="B58" s="97">
        <v>28</v>
      </c>
      <c r="C58" s="6">
        <v>67</v>
      </c>
      <c r="D58" s="154">
        <f t="shared" si="11"/>
        <v>1.0066332624683549E-2</v>
      </c>
      <c r="E58" s="99">
        <v>25</v>
      </c>
      <c r="F58" s="6">
        <v>57</v>
      </c>
      <c r="G58" s="118">
        <f t="shared" si="12"/>
        <v>8.3370508779499631E-3</v>
      </c>
      <c r="H58" s="97">
        <v>123</v>
      </c>
      <c r="I58" s="6">
        <v>159</v>
      </c>
      <c r="J58" s="177">
        <f t="shared" si="13"/>
        <v>2.2863486293411867E-2</v>
      </c>
      <c r="K58" s="220">
        <f t="shared" si="14"/>
        <v>112.00000000000001</v>
      </c>
      <c r="L58" s="224">
        <f t="shared" si="15"/>
        <v>117.54385964912282</v>
      </c>
      <c r="M58" s="119">
        <f t="shared" si="16"/>
        <v>22.76422764227642</v>
      </c>
      <c r="N58" s="120">
        <f t="shared" si="17"/>
        <v>42.138364779874216</v>
      </c>
      <c r="O58" s="225">
        <f t="shared" si="18"/>
        <v>20.325203252032519</v>
      </c>
      <c r="P58" s="224">
        <f t="shared" si="10"/>
        <v>35.849056603773583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85</v>
      </c>
      <c r="B59" s="97">
        <v>20</v>
      </c>
      <c r="C59" s="6">
        <v>66</v>
      </c>
      <c r="D59" s="154">
        <f t="shared" si="11"/>
        <v>9.9160888541658838E-3</v>
      </c>
      <c r="E59" s="99">
        <v>18</v>
      </c>
      <c r="F59" s="6">
        <v>85</v>
      </c>
      <c r="G59" s="118">
        <f t="shared" si="12"/>
        <v>1.243244429167977E-2</v>
      </c>
      <c r="H59" s="97">
        <v>26</v>
      </c>
      <c r="I59" s="6">
        <v>79</v>
      </c>
      <c r="J59" s="177">
        <f t="shared" si="13"/>
        <v>1.1359845391066272E-2</v>
      </c>
      <c r="K59" s="220">
        <f t="shared" si="14"/>
        <v>111.11111111111111</v>
      </c>
      <c r="L59" s="224">
        <f t="shared" si="15"/>
        <v>77.64705882352942</v>
      </c>
      <c r="M59" s="119">
        <f t="shared" si="16"/>
        <v>76.923076923076934</v>
      </c>
      <c r="N59" s="120">
        <f t="shared" si="17"/>
        <v>83.544303797468359</v>
      </c>
      <c r="O59" s="225">
        <f t="shared" si="18"/>
        <v>69.230769230769226</v>
      </c>
      <c r="P59" s="224">
        <f t="shared" si="10"/>
        <v>107.59493670886076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84</v>
      </c>
      <c r="B60" s="97">
        <v>10</v>
      </c>
      <c r="C60" s="6">
        <v>62</v>
      </c>
      <c r="D60" s="154">
        <f t="shared" si="11"/>
        <v>9.3151137720952244E-3</v>
      </c>
      <c r="E60" s="99">
        <v>7</v>
      </c>
      <c r="F60" s="6">
        <v>28</v>
      </c>
      <c r="G60" s="118">
        <f t="shared" si="12"/>
        <v>4.0953934137298066E-3</v>
      </c>
      <c r="H60" s="97">
        <v>19</v>
      </c>
      <c r="I60" s="6">
        <v>83</v>
      </c>
      <c r="J60" s="177">
        <f t="shared" si="13"/>
        <v>1.1935027436183552E-2</v>
      </c>
      <c r="K60" s="220">
        <f t="shared" si="14"/>
        <v>142.85714285714286</v>
      </c>
      <c r="L60" s="224">
        <f t="shared" si="15"/>
        <v>221.42857142857144</v>
      </c>
      <c r="M60" s="119">
        <f t="shared" si="16"/>
        <v>52.631578947368418</v>
      </c>
      <c r="N60" s="120">
        <f t="shared" si="17"/>
        <v>74.698795180722882</v>
      </c>
      <c r="O60" s="225">
        <f t="shared" si="18"/>
        <v>36.84210526315789</v>
      </c>
      <c r="P60" s="224">
        <f t="shared" si="10"/>
        <v>33.734939759036145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87</v>
      </c>
      <c r="B61" s="97">
        <v>12</v>
      </c>
      <c r="C61" s="6">
        <v>62</v>
      </c>
      <c r="D61" s="154">
        <f t="shared" si="11"/>
        <v>9.3151137720952244E-3</v>
      </c>
      <c r="E61" s="99">
        <v>13</v>
      </c>
      <c r="F61" s="6">
        <v>69</v>
      </c>
      <c r="G61" s="118">
        <f t="shared" si="12"/>
        <v>1.0092219483834167E-2</v>
      </c>
      <c r="H61" s="97">
        <v>9</v>
      </c>
      <c r="I61" s="6">
        <v>26</v>
      </c>
      <c r="J61" s="177">
        <f t="shared" si="13"/>
        <v>3.7386832932623172E-3</v>
      </c>
      <c r="K61" s="220">
        <f t="shared" si="14"/>
        <v>92.307692307692307</v>
      </c>
      <c r="L61" s="224">
        <f t="shared" si="15"/>
        <v>89.85507246376811</v>
      </c>
      <c r="M61" s="119">
        <f t="shared" si="16"/>
        <v>133.33333333333331</v>
      </c>
      <c r="N61" s="120">
        <f t="shared" si="17"/>
        <v>238.46153846153845</v>
      </c>
      <c r="O61" s="225">
        <f t="shared" si="18"/>
        <v>144.44444444444443</v>
      </c>
      <c r="P61" s="224">
        <f t="shared" si="10"/>
        <v>265.38461538461536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86</v>
      </c>
      <c r="B62" s="97">
        <v>5</v>
      </c>
      <c r="C62" s="6">
        <v>58</v>
      </c>
      <c r="D62" s="154">
        <f t="shared" si="11"/>
        <v>8.714138690024565E-3</v>
      </c>
      <c r="E62" s="99">
        <v>14</v>
      </c>
      <c r="F62" s="6">
        <v>63</v>
      </c>
      <c r="G62" s="118">
        <f t="shared" si="12"/>
        <v>9.214635180892064E-3</v>
      </c>
      <c r="H62" s="97">
        <v>9</v>
      </c>
      <c r="I62" s="6">
        <v>51</v>
      </c>
      <c r="J62" s="177">
        <f t="shared" si="13"/>
        <v>7.3335710752453149E-3</v>
      </c>
      <c r="K62" s="220">
        <f t="shared" si="14"/>
        <v>35.714285714285715</v>
      </c>
      <c r="L62" s="224">
        <f t="shared" si="15"/>
        <v>92.063492063492063</v>
      </c>
      <c r="M62" s="119">
        <f t="shared" si="16"/>
        <v>55.555555555555557</v>
      </c>
      <c r="N62" s="120">
        <f t="shared" si="17"/>
        <v>113.72549019607843</v>
      </c>
      <c r="O62" s="225">
        <f t="shared" si="18"/>
        <v>155.55555555555557</v>
      </c>
      <c r="P62" s="224">
        <f t="shared" si="10"/>
        <v>123.52941176470588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88</v>
      </c>
      <c r="B63" s="97">
        <v>11</v>
      </c>
      <c r="C63" s="6">
        <v>37</v>
      </c>
      <c r="D63" s="154">
        <f t="shared" si="11"/>
        <v>5.5590195091536022E-3</v>
      </c>
      <c r="E63" s="99">
        <v>7</v>
      </c>
      <c r="F63" s="6">
        <v>19</v>
      </c>
      <c r="G63" s="118">
        <f t="shared" si="12"/>
        <v>2.7790169593166544E-3</v>
      </c>
      <c r="H63" s="97">
        <v>22</v>
      </c>
      <c r="I63" s="6">
        <v>94</v>
      </c>
      <c r="J63" s="177">
        <f t="shared" si="13"/>
        <v>1.3516778060256069E-2</v>
      </c>
      <c r="K63" s="220">
        <f t="shared" si="14"/>
        <v>157.14285714285714</v>
      </c>
      <c r="L63" s="224">
        <f t="shared" si="15"/>
        <v>194.73684210526315</v>
      </c>
      <c r="M63" s="119">
        <f t="shared" si="16"/>
        <v>50</v>
      </c>
      <c r="N63" s="120">
        <f t="shared" si="17"/>
        <v>39.361702127659576</v>
      </c>
      <c r="O63" s="225">
        <f t="shared" si="18"/>
        <v>31.818181818181817</v>
      </c>
      <c r="P63" s="224">
        <f t="shared" si="10"/>
        <v>20.212765957446805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90</v>
      </c>
      <c r="B64" s="97">
        <v>13</v>
      </c>
      <c r="C64" s="6">
        <v>30</v>
      </c>
      <c r="D64" s="154">
        <f t="shared" si="11"/>
        <v>4.5073131155299474E-3</v>
      </c>
      <c r="E64" s="99">
        <v>8</v>
      </c>
      <c r="F64" s="6">
        <v>138</v>
      </c>
      <c r="G64" s="118">
        <f t="shared" si="12"/>
        <v>2.0184438967668333E-2</v>
      </c>
      <c r="H64" s="97">
        <v>19</v>
      </c>
      <c r="I64" s="6">
        <v>73</v>
      </c>
      <c r="J64" s="177">
        <f t="shared" si="13"/>
        <v>1.0497072323390352E-2</v>
      </c>
      <c r="K64" s="220">
        <f t="shared" si="14"/>
        <v>162.5</v>
      </c>
      <c r="L64" s="224">
        <f t="shared" si="15"/>
        <v>21.739130434782609</v>
      </c>
      <c r="M64" s="119">
        <f t="shared" si="16"/>
        <v>68.421052631578945</v>
      </c>
      <c r="N64" s="120">
        <f t="shared" si="17"/>
        <v>41.095890410958901</v>
      </c>
      <c r="O64" s="225">
        <f t="shared" si="18"/>
        <v>42.105263157894733</v>
      </c>
      <c r="P64" s="224">
        <f t="shared" si="10"/>
        <v>189.04109589041096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94</v>
      </c>
      <c r="B65" s="97">
        <v>8</v>
      </c>
      <c r="C65" s="6">
        <v>30</v>
      </c>
      <c r="D65" s="154">
        <f t="shared" si="11"/>
        <v>4.5073131155299474E-3</v>
      </c>
      <c r="E65" s="99">
        <v>3</v>
      </c>
      <c r="F65" s="6">
        <v>6</v>
      </c>
      <c r="G65" s="118">
        <f t="shared" si="12"/>
        <v>8.7758430294210146E-4</v>
      </c>
      <c r="H65" s="97">
        <v>4</v>
      </c>
      <c r="I65" s="6">
        <v>18</v>
      </c>
      <c r="J65" s="177">
        <f t="shared" si="13"/>
        <v>2.5883192030277582E-3</v>
      </c>
      <c r="K65" s="220">
        <f t="shared" si="14"/>
        <v>266.66666666666663</v>
      </c>
      <c r="L65" s="224">
        <f t="shared" si="15"/>
        <v>500</v>
      </c>
      <c r="M65" s="119">
        <f t="shared" si="16"/>
        <v>200</v>
      </c>
      <c r="N65" s="120">
        <f t="shared" si="17"/>
        <v>166.66666666666669</v>
      </c>
      <c r="O65" s="225">
        <f t="shared" si="18"/>
        <v>75</v>
      </c>
      <c r="P65" s="224">
        <f t="shared" si="10"/>
        <v>33.333333333333329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89</v>
      </c>
      <c r="B66" s="97">
        <v>5</v>
      </c>
      <c r="C66" s="6">
        <v>27</v>
      </c>
      <c r="D66" s="154">
        <f t="shared" si="11"/>
        <v>4.0565818039769528E-3</v>
      </c>
      <c r="E66" s="99">
        <v>2</v>
      </c>
      <c r="F66" s="6">
        <v>6</v>
      </c>
      <c r="G66" s="118">
        <f t="shared" si="12"/>
        <v>8.7758430294210146E-4</v>
      </c>
      <c r="H66" s="97">
        <v>1</v>
      </c>
      <c r="I66" s="6">
        <v>1</v>
      </c>
      <c r="J66" s="177">
        <f t="shared" si="13"/>
        <v>1.4379551127931991E-4</v>
      </c>
      <c r="K66" s="220">
        <f t="shared" si="14"/>
        <v>250</v>
      </c>
      <c r="L66" s="224">
        <f t="shared" si="15"/>
        <v>450</v>
      </c>
      <c r="M66" s="119">
        <f t="shared" si="16"/>
        <v>500</v>
      </c>
      <c r="N66" s="120">
        <f t="shared" si="17"/>
        <v>2700</v>
      </c>
      <c r="O66" s="225">
        <f t="shared" si="18"/>
        <v>200</v>
      </c>
      <c r="P66" s="224">
        <f t="shared" si="10"/>
        <v>600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95</v>
      </c>
      <c r="B67" s="97">
        <v>11</v>
      </c>
      <c r="C67" s="6">
        <v>26</v>
      </c>
      <c r="D67" s="154">
        <f t="shared" si="11"/>
        <v>3.9063380334592879E-3</v>
      </c>
      <c r="E67" s="99">
        <v>12</v>
      </c>
      <c r="F67" s="6">
        <v>44</v>
      </c>
      <c r="G67" s="118">
        <f t="shared" si="12"/>
        <v>6.4356182215754097E-3</v>
      </c>
      <c r="H67" s="97">
        <v>37</v>
      </c>
      <c r="I67" s="6">
        <v>111</v>
      </c>
      <c r="J67" s="177">
        <f t="shared" si="13"/>
        <v>1.5961301752004508E-2</v>
      </c>
      <c r="K67" s="220">
        <f t="shared" si="14"/>
        <v>91.666666666666657</v>
      </c>
      <c r="L67" s="224">
        <f t="shared" si="15"/>
        <v>59.090909090909093</v>
      </c>
      <c r="M67" s="119">
        <f t="shared" si="16"/>
        <v>29.72972972972973</v>
      </c>
      <c r="N67" s="120">
        <f t="shared" si="17"/>
        <v>23.423423423423422</v>
      </c>
      <c r="O67" s="225">
        <f t="shared" si="18"/>
        <v>32.432432432432435</v>
      </c>
      <c r="P67" s="224">
        <f t="shared" si="10"/>
        <v>39.63963963963964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91</v>
      </c>
      <c r="B68" s="97">
        <v>3</v>
      </c>
      <c r="C68" s="6">
        <v>22</v>
      </c>
      <c r="D68" s="154">
        <f t="shared" si="11"/>
        <v>3.3053629513886281E-3</v>
      </c>
      <c r="E68" s="99">
        <v>0</v>
      </c>
      <c r="F68" s="6">
        <v>0</v>
      </c>
      <c r="G68" s="118">
        <f t="shared" si="12"/>
        <v>0</v>
      </c>
      <c r="H68" s="97">
        <v>1</v>
      </c>
      <c r="I68" s="6">
        <v>3</v>
      </c>
      <c r="J68" s="177">
        <f t="shared" si="13"/>
        <v>4.3138653383795975E-4</v>
      </c>
      <c r="K68" s="220" t="str">
        <f t="shared" si="14"/>
        <v xml:space="preserve"> </v>
      </c>
      <c r="L68" s="224" t="str">
        <f t="shared" si="15"/>
        <v xml:space="preserve"> </v>
      </c>
      <c r="M68" s="119">
        <f t="shared" si="16"/>
        <v>300</v>
      </c>
      <c r="N68" s="120">
        <f t="shared" si="17"/>
        <v>733.33333333333326</v>
      </c>
      <c r="O68" s="225" t="str">
        <f t="shared" si="18"/>
        <v xml:space="preserve"> </v>
      </c>
      <c r="P68" s="224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92</v>
      </c>
      <c r="B69" s="97">
        <v>3</v>
      </c>
      <c r="C69" s="6">
        <v>19</v>
      </c>
      <c r="D69" s="154">
        <f t="shared" si="11"/>
        <v>2.8546316398356335E-3</v>
      </c>
      <c r="E69" s="99">
        <v>4</v>
      </c>
      <c r="F69" s="6">
        <v>17</v>
      </c>
      <c r="G69" s="118">
        <f t="shared" si="12"/>
        <v>2.4864888583359538E-3</v>
      </c>
      <c r="H69" s="97">
        <v>5</v>
      </c>
      <c r="I69" s="6">
        <v>16</v>
      </c>
      <c r="J69" s="177">
        <f t="shared" si="13"/>
        <v>2.3007281804691185E-3</v>
      </c>
      <c r="K69" s="220">
        <f t="shared" si="14"/>
        <v>75</v>
      </c>
      <c r="L69" s="224">
        <f t="shared" si="15"/>
        <v>111.76470588235294</v>
      </c>
      <c r="M69" s="119">
        <f t="shared" si="16"/>
        <v>60</v>
      </c>
      <c r="N69" s="120">
        <f t="shared" si="17"/>
        <v>118.75</v>
      </c>
      <c r="O69" s="225">
        <f t="shared" si="18"/>
        <v>80</v>
      </c>
      <c r="P69" s="224">
        <f t="shared" si="10"/>
        <v>106.25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93</v>
      </c>
      <c r="B70" s="97">
        <v>8</v>
      </c>
      <c r="C70" s="6">
        <v>17</v>
      </c>
      <c r="D70" s="154">
        <f t="shared" ref="D70:D82" si="19">IF($C$83&lt;&gt;0,C70/$C$83*100,0)</f>
        <v>2.5541440988003038E-3</v>
      </c>
      <c r="E70" s="99">
        <v>7</v>
      </c>
      <c r="F70" s="6">
        <v>36</v>
      </c>
      <c r="G70" s="118">
        <f t="shared" ref="G70:G78" si="20">IF($F$83&lt;&gt;0,F70/$F$83*100,0)</f>
        <v>5.2655058176526081E-3</v>
      </c>
      <c r="H70" s="97">
        <v>5</v>
      </c>
      <c r="I70" s="6">
        <v>24</v>
      </c>
      <c r="J70" s="177">
        <f t="shared" ref="J70:J78" si="21">IF($I$83&lt;&gt;0,I70/$I$83*100,0)</f>
        <v>3.451092270703678E-3</v>
      </c>
      <c r="K70" s="220">
        <f t="shared" ref="K70:L83" si="22">IF(OR(B70&lt;&gt;0)*(E70&lt;&gt;0),B70/E70*100," ")</f>
        <v>114.28571428571428</v>
      </c>
      <c r="L70" s="224">
        <f t="shared" ref="L70:L80" si="23">IF(OR(C70&lt;&gt;0)*(F70&lt;&gt;0),C70/F70*100," ")</f>
        <v>47.222222222222221</v>
      </c>
      <c r="M70" s="119">
        <f t="shared" ref="M70:N83" si="24">IF(OR(B70&lt;&gt;0)*(H70&lt;&gt;0),B70/H70*100," ")</f>
        <v>160</v>
      </c>
      <c r="N70" s="120">
        <f t="shared" ref="N70:N80" si="25">IF(OR(C70&lt;&gt;0)*(I70&lt;&gt;0),C70/I70*100," ")</f>
        <v>70.833333333333343</v>
      </c>
      <c r="O70" s="225">
        <f t="shared" si="18"/>
        <v>140</v>
      </c>
      <c r="P70" s="224">
        <f t="shared" si="10"/>
        <v>150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96</v>
      </c>
      <c r="B71" s="97">
        <v>4</v>
      </c>
      <c r="C71" s="6">
        <v>15</v>
      </c>
      <c r="D71" s="154">
        <f t="shared" si="19"/>
        <v>2.2536565577649737E-3</v>
      </c>
      <c r="E71" s="99">
        <v>1</v>
      </c>
      <c r="F71" s="6">
        <v>2</v>
      </c>
      <c r="G71" s="118">
        <f t="shared" si="20"/>
        <v>2.9252810098070043E-4</v>
      </c>
      <c r="H71" s="97">
        <v>0</v>
      </c>
      <c r="I71" s="6">
        <v>0</v>
      </c>
      <c r="J71" s="177">
        <f t="shared" si="21"/>
        <v>0</v>
      </c>
      <c r="K71" s="220">
        <f t="shared" si="22"/>
        <v>400</v>
      </c>
      <c r="L71" s="224">
        <f t="shared" si="23"/>
        <v>750</v>
      </c>
      <c r="M71" s="119" t="str">
        <f t="shared" si="24"/>
        <v xml:space="preserve"> </v>
      </c>
      <c r="N71" s="120" t="str">
        <f t="shared" si="25"/>
        <v xml:space="preserve"> </v>
      </c>
      <c r="O71" s="225" t="str">
        <f t="shared" ref="O71:P83" si="26">IF(OR(E71&lt;&gt;0)*(H71&lt;&gt;0),E71/H71*100," ")</f>
        <v xml:space="preserve"> </v>
      </c>
      <c r="P71" s="224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97</v>
      </c>
      <c r="B72" s="97">
        <v>5</v>
      </c>
      <c r="C72" s="6">
        <v>9</v>
      </c>
      <c r="D72" s="154">
        <f t="shared" si="19"/>
        <v>1.3521939346589843E-3</v>
      </c>
      <c r="E72" s="99">
        <v>8</v>
      </c>
      <c r="F72" s="6">
        <v>17</v>
      </c>
      <c r="G72" s="118">
        <f t="shared" si="20"/>
        <v>2.4864888583359538E-3</v>
      </c>
      <c r="H72" s="97">
        <v>0</v>
      </c>
      <c r="I72" s="6">
        <v>0</v>
      </c>
      <c r="J72" s="177">
        <f t="shared" si="21"/>
        <v>0</v>
      </c>
      <c r="K72" s="220">
        <f t="shared" si="22"/>
        <v>62.5</v>
      </c>
      <c r="L72" s="224">
        <f t="shared" si="23"/>
        <v>52.941176470588239</v>
      </c>
      <c r="M72" s="119" t="str">
        <f t="shared" si="24"/>
        <v xml:space="preserve"> </v>
      </c>
      <c r="N72" s="120" t="str">
        <f t="shared" si="25"/>
        <v xml:space="preserve"> </v>
      </c>
      <c r="O72" s="225" t="str">
        <f t="shared" si="26"/>
        <v xml:space="preserve"> </v>
      </c>
      <c r="P72" s="224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98</v>
      </c>
      <c r="B73" s="97">
        <v>2</v>
      </c>
      <c r="C73" s="6">
        <v>8</v>
      </c>
      <c r="D73" s="154">
        <f t="shared" si="19"/>
        <v>1.2019501641413193E-3</v>
      </c>
      <c r="E73" s="99">
        <v>5</v>
      </c>
      <c r="F73" s="6">
        <v>24</v>
      </c>
      <c r="G73" s="118">
        <f t="shared" si="20"/>
        <v>3.5103372117684059E-3</v>
      </c>
      <c r="H73" s="97">
        <v>2</v>
      </c>
      <c r="I73" s="6">
        <v>7</v>
      </c>
      <c r="J73" s="177">
        <f t="shared" si="21"/>
        <v>1.0065685789552394E-3</v>
      </c>
      <c r="K73" s="220">
        <f t="shared" si="22"/>
        <v>40</v>
      </c>
      <c r="L73" s="224">
        <f t="shared" si="23"/>
        <v>33.333333333333329</v>
      </c>
      <c r="M73" s="119">
        <f t="shared" si="24"/>
        <v>100</v>
      </c>
      <c r="N73" s="120">
        <f t="shared" si="25"/>
        <v>114.28571428571428</v>
      </c>
      <c r="O73" s="225">
        <f t="shared" si="26"/>
        <v>250</v>
      </c>
      <c r="P73" s="224">
        <f t="shared" si="27"/>
        <v>342.85714285714283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99</v>
      </c>
      <c r="B74" s="97">
        <v>4</v>
      </c>
      <c r="C74" s="6">
        <v>5</v>
      </c>
      <c r="D74" s="154">
        <f t="shared" si="19"/>
        <v>7.512188525883246E-4</v>
      </c>
      <c r="E74" s="99">
        <v>8</v>
      </c>
      <c r="F74" s="6">
        <v>22</v>
      </c>
      <c r="G74" s="118">
        <f t="shared" si="20"/>
        <v>3.2178091107877048E-3</v>
      </c>
      <c r="H74" s="97">
        <v>3</v>
      </c>
      <c r="I74" s="6">
        <v>15</v>
      </c>
      <c r="J74" s="177">
        <f t="shared" si="21"/>
        <v>2.1569326691897985E-3</v>
      </c>
      <c r="K74" s="220">
        <f t="shared" si="22"/>
        <v>50</v>
      </c>
      <c r="L74" s="224">
        <f t="shared" si="23"/>
        <v>22.727272727272727</v>
      </c>
      <c r="M74" s="119">
        <f t="shared" si="24"/>
        <v>133.33333333333331</v>
      </c>
      <c r="N74" s="120">
        <f t="shared" si="25"/>
        <v>33.333333333333329</v>
      </c>
      <c r="O74" s="225">
        <f t="shared" si="26"/>
        <v>266.66666666666663</v>
      </c>
      <c r="P74" s="224">
        <f t="shared" si="27"/>
        <v>146.66666666666666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101</v>
      </c>
      <c r="B75" s="97">
        <v>4</v>
      </c>
      <c r="C75" s="6">
        <v>4</v>
      </c>
      <c r="D75" s="154">
        <f t="shared" si="19"/>
        <v>6.0097508207065963E-4</v>
      </c>
      <c r="E75" s="99">
        <v>0</v>
      </c>
      <c r="F75" s="6">
        <v>0</v>
      </c>
      <c r="G75" s="118">
        <f t="shared" si="20"/>
        <v>0</v>
      </c>
      <c r="H75" s="97">
        <v>0</v>
      </c>
      <c r="I75" s="6">
        <v>0</v>
      </c>
      <c r="J75" s="177">
        <f t="shared" si="21"/>
        <v>0</v>
      </c>
      <c r="K75" s="220" t="str">
        <f t="shared" si="22"/>
        <v xml:space="preserve"> </v>
      </c>
      <c r="L75" s="224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5" t="str">
        <f t="shared" si="26"/>
        <v xml:space="preserve"> </v>
      </c>
      <c r="P75" s="224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100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5</v>
      </c>
      <c r="I76" s="6">
        <v>45</v>
      </c>
      <c r="J76" s="177">
        <f t="shared" si="21"/>
        <v>6.4707980075693955E-3</v>
      </c>
      <c r="K76" s="220" t="str">
        <f t="shared" si="22"/>
        <v xml:space="preserve"> </v>
      </c>
      <c r="L76" s="224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5" t="str">
        <f t="shared" si="26"/>
        <v xml:space="preserve"> </v>
      </c>
      <c r="P76" s="224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102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6</v>
      </c>
      <c r="I77" s="6">
        <v>36</v>
      </c>
      <c r="J77" s="177">
        <f t="shared" si="21"/>
        <v>5.1766384060555164E-3</v>
      </c>
      <c r="K77" s="220" t="str">
        <f t="shared" si="22"/>
        <v xml:space="preserve"> </v>
      </c>
      <c r="L77" s="224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5" t="str">
        <f t="shared" si="26"/>
        <v xml:space="preserve"> </v>
      </c>
      <c r="P77" s="224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103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0" t="str">
        <f t="shared" si="22"/>
        <v xml:space="preserve"> </v>
      </c>
      <c r="L78" s="224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5" t="str">
        <f t="shared" si="26"/>
        <v xml:space="preserve"> </v>
      </c>
      <c r="P78" s="224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104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0" t="str">
        <f t="shared" si="22"/>
        <v xml:space="preserve"> </v>
      </c>
      <c r="L79" s="224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5" t="str">
        <f t="shared" si="26"/>
        <v xml:space="preserve"> </v>
      </c>
      <c r="P79" s="224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105</v>
      </c>
      <c r="B80" s="167">
        <v>0</v>
      </c>
      <c r="C80" s="181">
        <v>0</v>
      </c>
      <c r="D80" s="169">
        <f t="shared" si="19"/>
        <v>0</v>
      </c>
      <c r="E80" s="172">
        <v>3</v>
      </c>
      <c r="F80" s="181">
        <v>14</v>
      </c>
      <c r="G80" s="173">
        <f t="shared" si="28"/>
        <v>2.0476967068649033E-3</v>
      </c>
      <c r="H80" s="167">
        <v>2</v>
      </c>
      <c r="I80" s="162">
        <v>4</v>
      </c>
      <c r="J80" s="169">
        <f t="shared" si="29"/>
        <v>5.7518204511727963E-4</v>
      </c>
      <c r="K80" s="220" t="str">
        <f t="shared" si="22"/>
        <v xml:space="preserve"> </v>
      </c>
      <c r="L80" s="224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5">
        <f t="shared" si="26"/>
        <v>150</v>
      </c>
      <c r="P80" s="224">
        <f t="shared" si="27"/>
        <v>350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29</v>
      </c>
      <c r="B81" s="168">
        <f>SUM(B6:B80)-B10</f>
        <v>100180</v>
      </c>
      <c r="C81" s="163">
        <f>SUM(C6:C80)-C10</f>
        <v>615777</v>
      </c>
      <c r="D81" s="193">
        <f t="shared" si="19"/>
        <v>92.516658278056141</v>
      </c>
      <c r="E81" s="174">
        <f>SUM(E6:E80)-E10</f>
        <v>101412</v>
      </c>
      <c r="F81" s="163">
        <f>SUM(F6:F80)-F10</f>
        <v>632017</v>
      </c>
      <c r="G81" s="194">
        <f>IF($F$83&lt;&gt;0,F81/$F$83*100,0)</f>
        <v>92.441366398759683</v>
      </c>
      <c r="H81" s="168">
        <f>SUM(H6:H80)-H10</f>
        <v>104406</v>
      </c>
      <c r="I81" s="163">
        <f>SUM(I6:I80)-I10</f>
        <v>633059</v>
      </c>
      <c r="J81" s="195">
        <f>IF($I$83&lt;&gt;0,I81/$I$83*100,0)</f>
        <v>91.031042574974975</v>
      </c>
      <c r="K81" s="179">
        <f t="shared" si="22"/>
        <v>98.78515363073403</v>
      </c>
      <c r="L81" s="164">
        <f t="shared" si="22"/>
        <v>97.430448864508392</v>
      </c>
      <c r="M81" s="178">
        <f t="shared" si="24"/>
        <v>95.952339903836943</v>
      </c>
      <c r="N81" s="180">
        <f t="shared" si="24"/>
        <v>97.270080671785735</v>
      </c>
      <c r="O81" s="179">
        <f t="shared" si="26"/>
        <v>97.13234871559105</v>
      </c>
      <c r="P81" s="164">
        <f t="shared" si="26"/>
        <v>99.83540238745519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30</v>
      </c>
      <c r="B82" s="196">
        <f>B10</f>
        <v>10558</v>
      </c>
      <c r="C82" s="197">
        <f>C10</f>
        <v>49808</v>
      </c>
      <c r="D82" s="198">
        <f t="shared" si="19"/>
        <v>7.4833417219438534</v>
      </c>
      <c r="E82" s="175">
        <f>E10</f>
        <v>11094</v>
      </c>
      <c r="F82" s="137">
        <f>F10</f>
        <v>51678</v>
      </c>
      <c r="G82" s="199">
        <f>IF($F$83&lt;&gt;0,F82/$F$83*100,0)</f>
        <v>7.5586336012403192</v>
      </c>
      <c r="H82" s="196">
        <f>H10</f>
        <v>12443</v>
      </c>
      <c r="I82" s="197">
        <f>I10</f>
        <v>62373</v>
      </c>
      <c r="J82" s="200">
        <f>IF($I$83&lt;&gt;0,I82/$I$83*100,0)</f>
        <v>8.968957425025021</v>
      </c>
      <c r="K82" s="121">
        <f t="shared" si="22"/>
        <v>95.1685595817559</v>
      </c>
      <c r="L82" s="122">
        <f t="shared" si="22"/>
        <v>96.381438910174538</v>
      </c>
      <c r="M82" s="123">
        <f t="shared" si="24"/>
        <v>84.850920196094194</v>
      </c>
      <c r="N82" s="145">
        <f t="shared" si="24"/>
        <v>79.855065493081952</v>
      </c>
      <c r="O82" s="121">
        <f t="shared" si="26"/>
        <v>89.158563047496585</v>
      </c>
      <c r="P82" s="122">
        <f t="shared" si="26"/>
        <v>82.853157616276278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18</v>
      </c>
      <c r="B83" s="183">
        <f>B81+B82</f>
        <v>110738</v>
      </c>
      <c r="C83" s="184">
        <f>C81+C82</f>
        <v>665585</v>
      </c>
      <c r="D83" s="185">
        <f>D81+D82</f>
        <v>100</v>
      </c>
      <c r="E83" s="186">
        <f>SUM(E81:E82)</f>
        <v>112506</v>
      </c>
      <c r="F83" s="184">
        <f>SUM(F81:F82)</f>
        <v>683695</v>
      </c>
      <c r="G83" s="187">
        <f>G81+G82</f>
        <v>100</v>
      </c>
      <c r="H83" s="183">
        <f>SUM(H81:H82)</f>
        <v>116849</v>
      </c>
      <c r="I83" s="184">
        <f>SUM(I81:I82)</f>
        <v>695432</v>
      </c>
      <c r="J83" s="185">
        <f>J81+J82</f>
        <v>100</v>
      </c>
      <c r="K83" s="189">
        <f t="shared" si="22"/>
        <v>98.428528256270781</v>
      </c>
      <c r="L83" s="190">
        <f t="shared" si="22"/>
        <v>97.351158045619755</v>
      </c>
      <c r="M83" s="191">
        <f t="shared" si="24"/>
        <v>94.770173471745593</v>
      </c>
      <c r="N83" s="188">
        <f t="shared" si="24"/>
        <v>95.708135374846137</v>
      </c>
      <c r="O83" s="189">
        <f t="shared" si="26"/>
        <v>96.283237340499269</v>
      </c>
      <c r="P83" s="190">
        <f t="shared" si="26"/>
        <v>98.312272084114625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2024-01-29T11:56:10Z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