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8_{52CA9519-6174-4367-95F5-254749B72BA0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2" i="5"/>
  <c r="B81" i="5"/>
  <c r="D39" i="3"/>
  <c r="O82" i="5" l="1"/>
  <c r="E83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H39" i="3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<sst xmlns="http://schemas.openxmlformats.org/spreadsheetml/2006/main" count="174" uniqueCount="109">
  <si>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</si>
  <si>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</si>
  <si>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</si>
  <si>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</si>
  <si>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</si>
  <si>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</si>
  <si>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</si>
  <si>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</si>
  <si>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</si>
  <si>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</si>
  <si>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</si>
  <si>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</si>
  <si>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</si>
  <si>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</si>
  <si>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</si>
  <si>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</si>
  <si>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</si>
  <si>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</si>
  <si>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Sveukupno</t>
  </si>
  <si>
    <t xml:space="preserve">SVEUKUPNO </t>
  </si>
  <si>
    <t>KOMERCIJALNI PROMET</t>
  </si>
  <si>
    <t>SVEUKUPNI PROMET</t>
  </si>
  <si>
    <t>NEKOMERCIALNI SMJEŠTAJ</t>
  </si>
  <si>
    <t>2022.</t>
  </si>
  <si>
    <t>DRŽAVA</t>
  </si>
  <si>
    <t>INDEKS 22/19</t>
  </si>
  <si>
    <t>2023.</t>
  </si>
  <si>
    <t>INDEKS 23/19</t>
  </si>
  <si>
    <t>INDEKS 23/22</t>
  </si>
  <si>
    <t>Ukupno strani</t>
  </si>
  <si>
    <t>Ukupno domaći</t>
  </si>
  <si>
    <t>Njemačka</t>
  </si>
  <si>
    <t>Austrija</t>
  </si>
  <si>
    <t>Mađarska</t>
  </si>
  <si>
    <t>Italija</t>
  </si>
  <si>
    <t>Slovenija</t>
  </si>
  <si>
    <t>Hrvatska</t>
  </si>
  <si>
    <t>Slovačka</t>
  </si>
  <si>
    <t>Češka</t>
  </si>
  <si>
    <t>Poljska</t>
  </si>
  <si>
    <t>Ukrajina</t>
  </si>
  <si>
    <t>Nizozemska</t>
  </si>
  <si>
    <t>Švicarska</t>
  </si>
  <si>
    <t>Srbija</t>
  </si>
  <si>
    <t>Belgija</t>
  </si>
  <si>
    <t>Bosna i Hercegovina</t>
  </si>
  <si>
    <t>Rumunjska</t>
  </si>
  <si>
    <t>Švedska</t>
  </si>
  <si>
    <t>Francuska</t>
  </si>
  <si>
    <t>Danska</t>
  </si>
  <si>
    <t>Letonija</t>
  </si>
  <si>
    <t>Ujedinjena Kraljevina</t>
  </si>
  <si>
    <t>SAD</t>
  </si>
  <si>
    <t>Ostale azijske zemlje</t>
  </si>
  <si>
    <t>Makedonija</t>
  </si>
  <si>
    <t>Litva</t>
  </si>
  <si>
    <t>Rusija</t>
  </si>
  <si>
    <t>Turska</t>
  </si>
  <si>
    <t>Bjelorusija</t>
  </si>
  <si>
    <t>Australija</t>
  </si>
  <si>
    <t>Albanija</t>
  </si>
  <si>
    <t>Kanada</t>
  </si>
  <si>
    <t>Estonija</t>
  </si>
  <si>
    <t>Španjolska</t>
  </si>
  <si>
    <t>Indija</t>
  </si>
  <si>
    <t>Norveška</t>
  </si>
  <si>
    <t>Bugarska</t>
  </si>
  <si>
    <t>Ostale europske zemlje</t>
  </si>
  <si>
    <t>Finska</t>
  </si>
  <si>
    <t>Ostale afričke zemlje</t>
  </si>
  <si>
    <t>Luksemburg</t>
  </si>
  <si>
    <t>Portugal</t>
  </si>
  <si>
    <t>Brazil</t>
  </si>
  <si>
    <t>Ostale zemlje Južne i Srednje Amerike</t>
  </si>
  <si>
    <t>Kazahstan</t>
  </si>
  <si>
    <t>Kina</t>
  </si>
  <si>
    <t>Grčka</t>
  </si>
  <si>
    <t>Kosovo</t>
  </si>
  <si>
    <t>Izrael</t>
  </si>
  <si>
    <t>Irska</t>
  </si>
  <si>
    <t>Crna Gora</t>
  </si>
  <si>
    <t>Koreja, Republika</t>
  </si>
  <si>
    <t>Tajland</t>
  </si>
  <si>
    <t>Japan</t>
  </si>
  <si>
    <t>Čile</t>
  </si>
  <si>
    <t>Novi Zeland</t>
  </si>
  <si>
    <t>Lihtenštajn</t>
  </si>
  <si>
    <t>Ostale zemlje Sjeverne Amerike</t>
  </si>
  <si>
    <t>Island</t>
  </si>
  <si>
    <t>Tunis</t>
  </si>
  <si>
    <t>Južnoafrička Republika</t>
  </si>
  <si>
    <t>Hong Kong, Kina</t>
  </si>
  <si>
    <t>Indonezija</t>
  </si>
  <si>
    <t>Ujedinjeni Arapski Emirati</t>
  </si>
  <si>
    <t>Meksiko</t>
  </si>
  <si>
    <t>Argentina</t>
  </si>
  <si>
    <t>Cipar</t>
  </si>
  <si>
    <t>Malta</t>
  </si>
  <si>
    <t>Ostale zemlje Oceanije</t>
  </si>
  <si>
    <t>Maroko</t>
  </si>
  <si>
    <t>Jordan</t>
  </si>
  <si>
    <t>Katar</t>
  </si>
  <si>
    <t>Kuvajt</t>
  </si>
  <si>
    <t>Makao, Kina</t>
  </si>
  <si>
    <t>Oman</t>
  </si>
  <si>
    <t>Tajvan, Kina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</si>
  <si>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1.12.2023.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studeni, 2023.</t>
  </si>
  <si>
    <t>IZVJEŠTAJ PO KAPACITETIMA I-XI/2023</t>
  </si>
  <si>
    <t>TURISTIČKI PROMET PO ZEMLJAMA  I-XI/2023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</si>
</sst>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8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  <font>
      <sz val="1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300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3" fontId="41" fillId="36" borderId="30" xfId="0" applyNumberFormat="1" applyFont="1" applyFill="1" applyBorder="1"/>
    <xf numFmtId="3" fontId="57" fillId="36" borderId="35" xfId="0" applyNumberFormat="1" applyFont="1" applyFill="1" applyBorder="1"/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12.112079387954463</c:v>
                </c:pt>
                <c:pt idx="1">
                  <c:v>44.817924190693581</c:v>
                </c:pt>
                <c:pt idx="2">
                  <c:v>7.0839821647919061</c:v>
                </c:pt>
                <c:pt idx="3">
                  <c:v>0.17893240224004023</c:v>
                </c:pt>
                <c:pt idx="4">
                  <c:v>35.80708185432001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1850</c:v>
                </c:pt>
                <c:pt idx="1">
                  <c:v>73242</c:v>
                </c:pt>
                <c:pt idx="2">
                  <c:v>463377</c:v>
                </c:pt>
                <c:pt idx="3">
                  <c:v>125228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2415</c:v>
                </c:pt>
                <c:pt idx="1">
                  <c:v>64772</c:v>
                </c:pt>
                <c:pt idx="2">
                  <c:v>483141</c:v>
                </c:pt>
                <c:pt idx="3">
                  <c:v>130298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1765</c:v>
                </c:pt>
                <c:pt idx="1">
                  <c:v>77805</c:v>
                </c:pt>
                <c:pt idx="2">
                  <c:v>471404</c:v>
                </c:pt>
                <c:pt idx="3">
                  <c:v>141010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29628</c:v>
                </c:pt>
                <c:pt idx="1">
                  <c:v>68996</c:v>
                </c:pt>
                <c:pt idx="2">
                  <c:v>11595</c:v>
                </c:pt>
                <c:pt idx="3" formatCode="General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30522</c:v>
                </c:pt>
                <c:pt idx="1">
                  <c:v>70215</c:v>
                </c:pt>
                <c:pt idx="2">
                  <c:v>10684</c:v>
                </c:pt>
                <c:pt idx="3" formatCode="General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33434</c:v>
                </c:pt>
                <c:pt idx="1">
                  <c:v>68297</c:v>
                </c:pt>
                <c:pt idx="2">
                  <c:v>13519</c:v>
                </c:pt>
                <c:pt idx="3" formatCode="General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1387645402193482"/>
                  <c:y val="-0.195412753136721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8.0397658946591302E-2"/>
                  <c:y val="-8.75956687460191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244802394119847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1117480194840063"/>
                  <c:y val="-1.1587620944504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7044605862923506"/>
                  <c:y val="-7.24168680302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17770029436709034"/>
                  <c:y val="-0.10640285514968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1.7313468573503778E-2"/>
                  <c:y val="-7.51686595584507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488644061637"/>
                      <c:h val="0.152586721127501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Slovenija</c:v>
                </c:pt>
                <c:pt idx="3">
                  <c:v>Mađarska</c:v>
                </c:pt>
                <c:pt idx="4">
                  <c:v>Hrvatska</c:v>
                </c:pt>
                <c:pt idx="5">
                  <c:v>Italija</c:v>
                </c:pt>
                <c:pt idx="6">
                  <c:v>Slovačka</c:v>
                </c:pt>
                <c:pt idx="7">
                  <c:v>Češka</c:v>
                </c:pt>
                <c:pt idx="8">
                  <c:v>Poljska</c:v>
                </c:pt>
                <c:pt idx="9">
                  <c:v>Ukrajina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30.19872019912701</c:v>
                </c:pt>
                <c:pt idx="1">
                  <c:v>12.614189908949417</c:v>
                </c:pt>
                <c:pt idx="2">
                  <c:v>7.8718149999171301</c:v>
                </c:pt>
                <c:pt idx="3">
                  <c:v>7.7735774005306641</c:v>
                </c:pt>
                <c:pt idx="4">
                  <c:v>7.4311018431603575</c:v>
                </c:pt>
                <c:pt idx="5">
                  <c:v>7.3259333701975446</c:v>
                </c:pt>
                <c:pt idx="6">
                  <c:v>5.118751478460803</c:v>
                </c:pt>
                <c:pt idx="7">
                  <c:v>4.7045564466917886</c:v>
                </c:pt>
                <c:pt idx="8">
                  <c:v>4.0895167523734477</c:v>
                </c:pt>
                <c:pt idx="9">
                  <c:v>1.5934982379007288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20" sqref="A20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106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H27" sqref="H27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71" t="s">
        <v>107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82" t="s">
        <v>1</v>
      </c>
      <c r="B4" s="283"/>
      <c r="C4" s="286" t="s">
        <v>2</v>
      </c>
      <c r="D4" s="287"/>
      <c r="E4" s="287"/>
      <c r="F4" s="288"/>
      <c r="G4" s="286" t="s">
        <v>3</v>
      </c>
      <c r="H4" s="287"/>
      <c r="I4" s="287"/>
      <c r="J4" s="288"/>
      <c r="K4" s="279" t="s">
        <v>20</v>
      </c>
      <c r="L4" s="280"/>
      <c r="M4" s="280"/>
      <c r="N4" s="280"/>
      <c r="O4" s="280"/>
      <c r="P4" s="280"/>
      <c r="Q4" s="281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84"/>
      <c r="B5" s="285"/>
      <c r="C5" s="247" t="s">
        <v>4</v>
      </c>
      <c r="D5" s="248" t="s">
        <v>5</v>
      </c>
      <c r="E5" s="248" t="s">
        <v>6</v>
      </c>
      <c r="F5" s="249" t="s">
        <v>7</v>
      </c>
      <c r="G5" s="250" t="s">
        <v>4</v>
      </c>
      <c r="H5" s="248" t="s">
        <v>5</v>
      </c>
      <c r="I5" s="248" t="s">
        <v>6</v>
      </c>
      <c r="J5" s="251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57" t="s">
        <v>8</v>
      </c>
      <c r="B6" s="33" t="s">
        <v>26</v>
      </c>
      <c r="C6" s="100">
        <v>3542</v>
      </c>
      <c r="D6" s="34">
        <v>26086</v>
      </c>
      <c r="E6" s="34">
        <f>SUM(C6:D6)</f>
        <v>29628</v>
      </c>
      <c r="F6" s="35">
        <f>E6/E42*100</f>
        <v>24.0739085568493</v>
      </c>
      <c r="G6" s="100">
        <v>7890</v>
      </c>
      <c r="H6" s="34">
        <v>117338</v>
      </c>
      <c r="I6" s="34">
        <f>SUM(G6:H6)</f>
        <v>125228</v>
      </c>
      <c r="J6" s="85">
        <f>I6/I42*100</f>
        <v>12.112079387954463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58"/>
      <c r="B7" s="4" t="s">
        <v>23</v>
      </c>
      <c r="C7" s="99">
        <v>3692</v>
      </c>
      <c r="D7" s="6">
        <v>26830</v>
      </c>
      <c r="E7" s="6">
        <f>SUM(C7:D7)</f>
        <v>30522</v>
      </c>
      <c r="F7" s="7">
        <f>E7/E43*100</f>
        <v>24.417795342362737</v>
      </c>
      <c r="G7" s="99">
        <v>8440</v>
      </c>
      <c r="H7" s="6">
        <v>121858</v>
      </c>
      <c r="I7" s="6">
        <f>SUM(G7:H7)</f>
        <v>130298</v>
      </c>
      <c r="J7" s="86">
        <f>I7/I43*100</f>
        <v>13.056605210497152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58"/>
      <c r="B8" s="4" t="s">
        <v>9</v>
      </c>
      <c r="C8" s="99">
        <v>3942</v>
      </c>
      <c r="D8" s="6">
        <v>29492</v>
      </c>
      <c r="E8" s="6">
        <f>SUM(C8:D8)</f>
        <v>33434</v>
      </c>
      <c r="F8" s="7">
        <f>E8/E44*100</f>
        <v>25.752335764736696</v>
      </c>
      <c r="G8" s="99">
        <v>10260</v>
      </c>
      <c r="H8" s="6">
        <v>130750</v>
      </c>
      <c r="I8" s="6">
        <f>SUM(G8:H8)</f>
        <v>141010</v>
      </c>
      <c r="J8" s="86">
        <f>I8/I44*100</f>
        <v>10.900722334228005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58"/>
      <c r="B9" s="4" t="s">
        <v>28</v>
      </c>
      <c r="C9" s="8">
        <f>C6/C7*100</f>
        <v>95.937161430119176</v>
      </c>
      <c r="D9" s="9">
        <f>D6/D7*100</f>
        <v>97.226984718598587</v>
      </c>
      <c r="E9" s="9">
        <f>E6/E7*100</f>
        <v>97.070965205425594</v>
      </c>
      <c r="F9" s="7"/>
      <c r="G9" s="10">
        <f>G6/G7*100</f>
        <v>93.483412322274887</v>
      </c>
      <c r="H9" s="9">
        <f>H6/H7*100</f>
        <v>96.290764660506483</v>
      </c>
      <c r="I9" s="9">
        <f>I6/I7*100</f>
        <v>96.108919553638586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58"/>
      <c r="B10" s="4" t="s">
        <v>27</v>
      </c>
      <c r="C10" s="8">
        <f>C6/C8*100</f>
        <v>89.852866565195328</v>
      </c>
      <c r="D10" s="9">
        <f>D6/D8*100</f>
        <v>88.451105384511052</v>
      </c>
      <c r="E10" s="9">
        <f>E6/E8*100</f>
        <v>88.616378536818814</v>
      </c>
      <c r="F10" s="7"/>
      <c r="G10" s="10">
        <f>G6/G8*100</f>
        <v>76.900584795321635</v>
      </c>
      <c r="H10" s="9">
        <f>H6/H8*100</f>
        <v>89.742256214149137</v>
      </c>
      <c r="I10" s="9">
        <f>I6/I8*100</f>
        <v>88.807885965534368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59"/>
      <c r="B11" s="18" t="s">
        <v>7</v>
      </c>
      <c r="C11" s="54">
        <f>C6/E6*100</f>
        <v>11.954907519913595</v>
      </c>
      <c r="D11" s="20">
        <f>D6/E6*100</f>
        <v>88.04509248008641</v>
      </c>
      <c r="E11" s="20">
        <f>SUM(C11:D11)</f>
        <v>100</v>
      </c>
      <c r="F11" s="21"/>
      <c r="G11" s="19">
        <f>G6/I6*100</f>
        <v>6.3005078736384839</v>
      </c>
      <c r="H11" s="20">
        <f>H6/I6*100</f>
        <v>93.69949212636152</v>
      </c>
      <c r="I11" s="20">
        <f>SUM(G11:H11)</f>
        <v>100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60" t="s">
        <v>10</v>
      </c>
      <c r="B12" s="33" t="s">
        <v>26</v>
      </c>
      <c r="C12" s="100">
        <v>5961</v>
      </c>
      <c r="D12" s="34">
        <v>63035</v>
      </c>
      <c r="E12" s="37">
        <f>SUM(C12:D12)</f>
        <v>68996</v>
      </c>
      <c r="F12" s="38">
        <f>E12/E42*100</f>
        <v>56.061947981246597</v>
      </c>
      <c r="G12" s="96">
        <v>35413</v>
      </c>
      <c r="H12" s="37">
        <v>427964</v>
      </c>
      <c r="I12" s="37">
        <f>SUM(G12:H12)</f>
        <v>463377</v>
      </c>
      <c r="J12" s="88">
        <f>I12/I42*100</f>
        <v>44.817924190693581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60"/>
      <c r="B13" s="4" t="s">
        <v>23</v>
      </c>
      <c r="C13" s="99">
        <v>6135</v>
      </c>
      <c r="D13" s="6">
        <v>64080</v>
      </c>
      <c r="E13" s="6">
        <f>SUM(C13:D13)</f>
        <v>70215</v>
      </c>
      <c r="F13" s="7">
        <f>E13/E43*100</f>
        <v>56.172449379595037</v>
      </c>
      <c r="G13" s="97">
        <v>35765</v>
      </c>
      <c r="H13" s="6">
        <v>447376</v>
      </c>
      <c r="I13" s="6">
        <f>SUM(G13:H13)</f>
        <v>483141</v>
      </c>
      <c r="J13" s="86">
        <f>I13/I43*100</f>
        <v>48.413492900925597</v>
      </c>
      <c r="K13" s="74"/>
      <c r="L13" s="105" t="str">
        <f>B6</f>
        <v>2023.</v>
      </c>
      <c r="M13" s="116">
        <f>E6</f>
        <v>29628</v>
      </c>
      <c r="N13" s="116">
        <f>E12</f>
        <v>68996</v>
      </c>
      <c r="O13" s="116">
        <f>E18</f>
        <v>11595</v>
      </c>
      <c r="P13" s="1">
        <f>E24</f>
        <v>296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60"/>
      <c r="B14" s="4" t="s">
        <v>9</v>
      </c>
      <c r="C14" s="99">
        <v>6410</v>
      </c>
      <c r="D14" s="6">
        <v>61887</v>
      </c>
      <c r="E14" s="6">
        <f>C14+D14</f>
        <v>68297</v>
      </c>
      <c r="F14" s="7">
        <f>E14/E44*100</f>
        <v>52.605350114381224</v>
      </c>
      <c r="G14" s="97">
        <v>41506</v>
      </c>
      <c r="H14" s="6">
        <v>429898</v>
      </c>
      <c r="I14" s="6">
        <f>SUM(G14:H14)</f>
        <v>471404</v>
      </c>
      <c r="J14" s="86">
        <f>I14/I44*100</f>
        <v>36.441699959183168</v>
      </c>
      <c r="K14" s="74"/>
      <c r="L14" s="105" t="str">
        <f>B7</f>
        <v>2022.</v>
      </c>
      <c r="M14" s="116">
        <f>E7</f>
        <v>30522</v>
      </c>
      <c r="N14" s="116">
        <f>E13</f>
        <v>70215</v>
      </c>
      <c r="O14" s="117">
        <f>E19</f>
        <v>10684</v>
      </c>
      <c r="P14" s="1">
        <f>E25</f>
        <v>415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60"/>
      <c r="B15" s="4" t="s">
        <v>28</v>
      </c>
      <c r="C15" s="12">
        <f>C12/C13*100</f>
        <v>97.163814180929094</v>
      </c>
      <c r="D15" s="13">
        <f>D12/D13*11</f>
        <v>10.820614856429463</v>
      </c>
      <c r="E15" s="13">
        <f>E12/E13*100</f>
        <v>98.263903724275437</v>
      </c>
      <c r="F15" s="7"/>
      <c r="G15" s="17">
        <f>G12/G13*100</f>
        <v>99.015797567454214</v>
      </c>
      <c r="H15" s="13">
        <f>H12/H13*100</f>
        <v>95.6609205679339</v>
      </c>
      <c r="I15" s="13">
        <f>I12/I13*100</f>
        <v>95.909268722795204</v>
      </c>
      <c r="J15" s="86"/>
      <c r="K15" s="74"/>
      <c r="L15" s="105" t="str">
        <f>B8</f>
        <v>2019.</v>
      </c>
      <c r="M15" s="116">
        <f>E8</f>
        <v>33434</v>
      </c>
      <c r="N15" s="116">
        <f>E14</f>
        <v>68297</v>
      </c>
      <c r="O15" s="117">
        <f>E20</f>
        <v>13519</v>
      </c>
      <c r="P15" s="1">
        <f>E26</f>
        <v>321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60"/>
      <c r="B16" s="4" t="s">
        <v>27</v>
      </c>
      <c r="C16" s="12">
        <f>C12/C14*100</f>
        <v>92.995319812792516</v>
      </c>
      <c r="D16" s="13">
        <f>D12/D14*100</f>
        <v>101.85499377898428</v>
      </c>
      <c r="E16" s="13">
        <f>E12/E14*100</f>
        <v>101.02347101629647</v>
      </c>
      <c r="F16" s="7"/>
      <c r="G16" s="17">
        <f>G12/G14*100</f>
        <v>85.320194670650025</v>
      </c>
      <c r="H16" s="13">
        <f>H12/H14*100</f>
        <v>99.550125843804807</v>
      </c>
      <c r="I16" s="13">
        <f>I12/I14*100</f>
        <v>98.297214279047267</v>
      </c>
      <c r="J16" s="86"/>
      <c r="K16" s="74"/>
      <c r="Q16" s="75"/>
      <c r="S16" s="115"/>
      <c r="T16" s="115"/>
      <c r="U16" s="105"/>
      <c r="V16" s="116"/>
      <c r="W16" s="116"/>
      <c r="X16" s="242"/>
      <c r="Y16" s="243"/>
      <c r="Z16" s="116"/>
      <c r="AA16" s="242"/>
      <c r="AB16" s="115"/>
      <c r="AC16" s="115"/>
    </row>
    <row r="17" spans="1:29" ht="15" customHeight="1" thickBot="1" x14ac:dyDescent="0.3">
      <c r="A17" s="260"/>
      <c r="B17" s="11" t="s">
        <v>7</v>
      </c>
      <c r="C17" s="55">
        <f>C12/E12*100</f>
        <v>8.6396312829729265</v>
      </c>
      <c r="D17" s="15">
        <f>D12/E12*100</f>
        <v>91.360368717027072</v>
      </c>
      <c r="E17" s="15">
        <f>SUM(C17:D17)</f>
        <v>100</v>
      </c>
      <c r="F17" s="16"/>
      <c r="G17" s="14">
        <f>G12/I12*100</f>
        <v>7.6423732727347273</v>
      </c>
      <c r="H17" s="15">
        <f>H12/I12*100</f>
        <v>92.35762672726527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4"/>
      <c r="Y17" s="243"/>
      <c r="Z17" s="116"/>
      <c r="AA17" s="244"/>
      <c r="AB17" s="115"/>
      <c r="AC17" s="115"/>
    </row>
    <row r="18" spans="1:29" ht="15" customHeight="1" thickBot="1" x14ac:dyDescent="0.3">
      <c r="A18" s="261" t="s">
        <v>11</v>
      </c>
      <c r="B18" s="33" t="s">
        <v>26</v>
      </c>
      <c r="C18" s="100">
        <v>995</v>
      </c>
      <c r="D18" s="34">
        <v>10600</v>
      </c>
      <c r="E18" s="34">
        <f>C18+D18</f>
        <v>11595</v>
      </c>
      <c r="F18" s="35">
        <f>E18/E42*100</f>
        <v>9.4213909044372759</v>
      </c>
      <c r="G18" s="93">
        <v>5997</v>
      </c>
      <c r="H18" s="34">
        <v>67245</v>
      </c>
      <c r="I18" s="34">
        <f>G18+H18</f>
        <v>73242</v>
      </c>
      <c r="J18" s="85">
        <f>I18/I42*100</f>
        <v>7.0839821647919061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4"/>
      <c r="Y18" s="245"/>
      <c r="Z18" s="105"/>
      <c r="AA18" s="244"/>
      <c r="AB18" s="115"/>
      <c r="AC18" s="115"/>
    </row>
    <row r="19" spans="1:29" ht="15" customHeight="1" x14ac:dyDescent="0.25">
      <c r="A19" s="262"/>
      <c r="B19" s="4" t="s">
        <v>23</v>
      </c>
      <c r="C19" s="99">
        <v>974</v>
      </c>
      <c r="D19" s="6">
        <v>9710</v>
      </c>
      <c r="E19" s="6">
        <f>SUM(C19:D19)</f>
        <v>10684</v>
      </c>
      <c r="F19" s="7">
        <f>E19/E43*100</f>
        <v>8.5472683781470256</v>
      </c>
      <c r="G19" s="97">
        <v>6517</v>
      </c>
      <c r="H19" s="6">
        <v>58255</v>
      </c>
      <c r="I19" s="6">
        <f>SUM(G19:H19)</f>
        <v>64772</v>
      </c>
      <c r="J19" s="86">
        <f>I19/I43*100</f>
        <v>6.4905250479233869</v>
      </c>
      <c r="K19" s="74"/>
      <c r="Q19" s="75"/>
      <c r="S19" s="115"/>
      <c r="T19" s="115"/>
      <c r="U19" s="105"/>
      <c r="V19" s="116"/>
      <c r="W19" s="116"/>
      <c r="X19" s="244"/>
      <c r="Y19" s="243"/>
      <c r="Z19" s="116"/>
      <c r="AA19" s="105"/>
      <c r="AB19" s="115"/>
      <c r="AC19" s="115"/>
    </row>
    <row r="20" spans="1:29" ht="15" customHeight="1" x14ac:dyDescent="0.25">
      <c r="A20" s="262"/>
      <c r="B20" s="4" t="s">
        <v>9</v>
      </c>
      <c r="C20" s="99">
        <v>1699</v>
      </c>
      <c r="D20" s="6">
        <v>11820</v>
      </c>
      <c r="E20" s="6">
        <f>C20+D20</f>
        <v>13519</v>
      </c>
      <c r="F20" s="7">
        <f>E20/E44*100</f>
        <v>10.412927774226096</v>
      </c>
      <c r="G20" s="97">
        <v>9790</v>
      </c>
      <c r="H20" s="6">
        <v>68015</v>
      </c>
      <c r="I20" s="6">
        <f>G20+H20</f>
        <v>77805</v>
      </c>
      <c r="J20" s="86">
        <f>I20/I44*100</f>
        <v>6.0146847827431387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62"/>
      <c r="B21" s="4" t="s">
        <v>28</v>
      </c>
      <c r="C21" s="12">
        <f>C18/C19*100</f>
        <v>102.15605749486653</v>
      </c>
      <c r="D21" s="13">
        <f>D18/D19*100</f>
        <v>109.16580844490215</v>
      </c>
      <c r="E21" s="13">
        <f>E18/E19*100</f>
        <v>108.52676900037439</v>
      </c>
      <c r="F21" s="7"/>
      <c r="G21" s="17">
        <f>G18/G19*100</f>
        <v>92.020868497775055</v>
      </c>
      <c r="H21" s="13">
        <f>H18/H19*100</f>
        <v>115.43215174663119</v>
      </c>
      <c r="I21" s="13">
        <f>I18/I19*100</f>
        <v>113.0766380534799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62"/>
      <c r="B22" s="4" t="s">
        <v>27</v>
      </c>
      <c r="C22" s="12">
        <f>C18/C20*100</f>
        <v>58.563861094761627</v>
      </c>
      <c r="D22" s="252">
        <f>D18/D20*100</f>
        <v>89.678510998307942</v>
      </c>
      <c r="E22" s="13">
        <f>E18/E20*100</f>
        <v>85.768178119683412</v>
      </c>
      <c r="F22" s="7"/>
      <c r="G22" s="17">
        <f>G18/G20*100</f>
        <v>61.256384065372828</v>
      </c>
      <c r="H22" s="13">
        <f>H18/H20*100</f>
        <v>98.867896787473356</v>
      </c>
      <c r="I22" s="13">
        <f>I18/I20*100</f>
        <v>94.135338345864668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63"/>
      <c r="B23" s="18" t="s">
        <v>7</v>
      </c>
      <c r="C23" s="54">
        <f>C18/E18*100</f>
        <v>8.5812850366537301</v>
      </c>
      <c r="D23" s="20">
        <f>D18/E18*100</f>
        <v>91.418714963346275</v>
      </c>
      <c r="E23" s="20">
        <f>SUM(C23:D23)</f>
        <v>100</v>
      </c>
      <c r="F23" s="21"/>
      <c r="G23" s="19">
        <f>G18/I18*100</f>
        <v>8.1879249610878997</v>
      </c>
      <c r="H23" s="20">
        <f>H18/I18*100</f>
        <v>91.812075038912099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64" t="s">
        <v>12</v>
      </c>
      <c r="B24" s="33" t="s">
        <v>26</v>
      </c>
      <c r="C24" s="98">
        <v>2</v>
      </c>
      <c r="D24" s="37">
        <v>294</v>
      </c>
      <c r="E24" s="36">
        <f>SUM(C24:D24)</f>
        <v>296</v>
      </c>
      <c r="F24" s="38">
        <f>E24/E42*100</f>
        <v>0.24051157461952855</v>
      </c>
      <c r="G24" s="96">
        <v>20</v>
      </c>
      <c r="H24" s="37">
        <v>1830</v>
      </c>
      <c r="I24" s="37">
        <f>SUM(G24:H24)</f>
        <v>1850</v>
      </c>
      <c r="J24" s="88">
        <f>I24/I42*100</f>
        <v>0.17893240224004023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64"/>
      <c r="B25" s="4" t="s">
        <v>23</v>
      </c>
      <c r="C25" s="99">
        <v>6</v>
      </c>
      <c r="D25" s="6">
        <v>409</v>
      </c>
      <c r="E25" s="6">
        <f>SUM(C25:D25)</f>
        <v>415</v>
      </c>
      <c r="F25" s="7">
        <f>E25/E43*100</f>
        <v>0.33200265602124818</v>
      </c>
      <c r="G25" s="97">
        <v>13</v>
      </c>
      <c r="H25" s="6">
        <v>2402</v>
      </c>
      <c r="I25" s="6">
        <f>SUM(G25:H25)</f>
        <v>2415</v>
      </c>
      <c r="J25" s="86">
        <f>I25/I43*100</f>
        <v>0.24199681947037269</v>
      </c>
      <c r="K25" s="74"/>
      <c r="L25" s="105" t="s">
        <v>12</v>
      </c>
      <c r="M25" s="105">
        <f>I24</f>
        <v>1850</v>
      </c>
      <c r="N25" s="105">
        <f>I25</f>
        <v>2415</v>
      </c>
      <c r="O25" s="105">
        <f>I26</f>
        <v>1765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64"/>
      <c r="B26" s="4" t="s">
        <v>9</v>
      </c>
      <c r="C26" s="99">
        <v>8</v>
      </c>
      <c r="D26" s="6">
        <v>313</v>
      </c>
      <c r="E26" s="6">
        <f>SUM(C26:D26)</f>
        <v>321</v>
      </c>
      <c r="F26" s="7">
        <f>E26/E44*100</f>
        <v>0.24724830353773042</v>
      </c>
      <c r="G26" s="97">
        <v>26</v>
      </c>
      <c r="H26" s="6">
        <v>1739</v>
      </c>
      <c r="I26" s="5">
        <f>SUM(G26:H26)</f>
        <v>1765</v>
      </c>
      <c r="J26" s="86">
        <f>I26/I44*100</f>
        <v>0.13644262761444173</v>
      </c>
      <c r="K26" s="74"/>
      <c r="L26" s="105" t="str">
        <f>A18</f>
        <v>OSTALI UGOSTITELJSKI OBJEKTI ZA SMJEŠTAJ</v>
      </c>
      <c r="M26" s="117">
        <f>I18</f>
        <v>73242</v>
      </c>
      <c r="N26" s="117">
        <f>I19</f>
        <v>64772</v>
      </c>
      <c r="O26" s="117">
        <f>I20</f>
        <v>77805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64"/>
      <c r="B27" s="4" t="s">
        <v>28</v>
      </c>
      <c r="C27" s="12">
        <f>C24/C25*100</f>
        <v>33.333333333333329</v>
      </c>
      <c r="D27" s="13">
        <f>D24/D25*100</f>
        <v>71.882640586797066</v>
      </c>
      <c r="E27" s="13">
        <f>E24/E25*100</f>
        <v>71.325301204819283</v>
      </c>
      <c r="F27" s="7"/>
      <c r="G27" s="17">
        <f>G24/G25*100</f>
        <v>153.84615384615387</v>
      </c>
      <c r="H27" s="13">
        <f>H24/H25*100</f>
        <v>76.186511240632797</v>
      </c>
      <c r="I27" s="6">
        <f>I24/I25*100</f>
        <v>76.604554865424433</v>
      </c>
      <c r="J27" s="86"/>
      <c r="K27" s="74"/>
      <c r="L27" s="105" t="s">
        <v>10</v>
      </c>
      <c r="M27" s="117">
        <f>I12</f>
        <v>463377</v>
      </c>
      <c r="N27" s="117">
        <f>I13</f>
        <v>483141</v>
      </c>
      <c r="O27" s="117">
        <f>I14</f>
        <v>471404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64"/>
      <c r="B28" s="4" t="s">
        <v>27</v>
      </c>
      <c r="C28" s="12">
        <f>C24/C26*100</f>
        <v>25</v>
      </c>
      <c r="D28" s="252">
        <f>D24/D26*100</f>
        <v>93.929712460063897</v>
      </c>
      <c r="E28" s="252">
        <f>E24/E26*100</f>
        <v>92.211838006230522</v>
      </c>
      <c r="F28" s="7"/>
      <c r="G28" s="17">
        <f>G24/G26*100</f>
        <v>76.923076923076934</v>
      </c>
      <c r="H28" s="13">
        <f>H24/H26*100</f>
        <v>105.23289246693501</v>
      </c>
      <c r="I28" s="13">
        <f>I24/I26*100</f>
        <v>104.81586402266289</v>
      </c>
      <c r="J28" s="86"/>
      <c r="K28" s="74"/>
      <c r="L28" s="105" t="s">
        <v>8</v>
      </c>
      <c r="M28" s="117">
        <f>I6</f>
        <v>125228</v>
      </c>
      <c r="N28" s="117">
        <f>I7</f>
        <v>130298</v>
      </c>
      <c r="O28" s="117">
        <f>I8</f>
        <v>141010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64"/>
      <c r="B29" s="11" t="s">
        <v>7</v>
      </c>
      <c r="C29" s="55">
        <f>C24/E24*100</f>
        <v>0.67567567567567566</v>
      </c>
      <c r="D29" s="15">
        <f>D24/E24*100</f>
        <v>99.324324324324323</v>
      </c>
      <c r="E29" s="15">
        <f>SUM(C29:D29)</f>
        <v>100</v>
      </c>
      <c r="F29" s="16"/>
      <c r="G29" s="14">
        <f>G24/I24*100</f>
        <v>1.0810810810810811</v>
      </c>
      <c r="H29" s="15">
        <f>H24/I24*100</f>
        <v>98.918918918918919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73" t="s">
        <v>13</v>
      </c>
      <c r="B30" s="39" t="s">
        <v>26</v>
      </c>
      <c r="C30" s="100">
        <f t="shared" ref="C30:J32" si="0">C6+C12+C18+C24</f>
        <v>10500</v>
      </c>
      <c r="D30" s="34">
        <f t="shared" si="0"/>
        <v>100015</v>
      </c>
      <c r="E30" s="34">
        <f t="shared" si="0"/>
        <v>110515</v>
      </c>
      <c r="F30" s="35">
        <f t="shared" si="0"/>
        <v>89.7977590171527</v>
      </c>
      <c r="G30" s="93">
        <f t="shared" si="0"/>
        <v>49320</v>
      </c>
      <c r="H30" s="34">
        <f t="shared" si="0"/>
        <v>614377</v>
      </c>
      <c r="I30" s="34">
        <f>I6+I12+I18+I24</f>
        <v>663697</v>
      </c>
      <c r="J30" s="85">
        <f t="shared" si="0"/>
        <v>64.192918145679982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74"/>
      <c r="B31" s="213" t="s">
        <v>23</v>
      </c>
      <c r="C31" s="101">
        <f t="shared" si="0"/>
        <v>10807</v>
      </c>
      <c r="D31" s="56">
        <f t="shared" si="0"/>
        <v>101029</v>
      </c>
      <c r="E31" s="56">
        <f t="shared" si="0"/>
        <v>111836</v>
      </c>
      <c r="F31" s="57">
        <f t="shared" si="0"/>
        <v>89.469515756126043</v>
      </c>
      <c r="G31" s="95">
        <f>G7+G13+G19+G25</f>
        <v>50735</v>
      </c>
      <c r="H31" s="56">
        <f>H7+H13+H19+H25</f>
        <v>629891</v>
      </c>
      <c r="I31" s="56">
        <f t="shared" si="0"/>
        <v>680626</v>
      </c>
      <c r="J31" s="90">
        <f t="shared" si="0"/>
        <v>68.202619978816514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74"/>
      <c r="B32" s="213" t="s">
        <v>9</v>
      </c>
      <c r="C32" s="101">
        <f t="shared" si="0"/>
        <v>12059</v>
      </c>
      <c r="D32" s="56">
        <f t="shared" si="0"/>
        <v>103512</v>
      </c>
      <c r="E32" s="56">
        <f t="shared" si="0"/>
        <v>115571</v>
      </c>
      <c r="F32" s="57">
        <f t="shared" si="0"/>
        <v>89.017861956881745</v>
      </c>
      <c r="G32" s="95">
        <f>G8+G14+G20+G26</f>
        <v>61582</v>
      </c>
      <c r="H32" s="56">
        <f>H8+H14+H20+H26</f>
        <v>630402</v>
      </c>
      <c r="I32" s="56">
        <f t="shared" si="0"/>
        <v>691984</v>
      </c>
      <c r="J32" s="90">
        <f t="shared" si="0"/>
        <v>53.493549703768757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74"/>
      <c r="B33" s="213" t="s">
        <v>28</v>
      </c>
      <c r="C33" s="58">
        <f>C30/C31*100</f>
        <v>97.159248635143896</v>
      </c>
      <c r="D33" s="59">
        <f>D30/D31*100</f>
        <v>98.996327787071039</v>
      </c>
      <c r="E33" s="59">
        <f>E30/E31*100</f>
        <v>98.818806108945239</v>
      </c>
      <c r="F33" s="57"/>
      <c r="G33" s="60">
        <f>G30/G31*100</f>
        <v>97.21099832462798</v>
      </c>
      <c r="H33" s="59">
        <f>H30/H31*100</f>
        <v>97.53703418527968</v>
      </c>
      <c r="I33" s="59">
        <f>I30/I31*100</f>
        <v>97.512730927117104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74"/>
      <c r="B34" s="213" t="s">
        <v>27</v>
      </c>
      <c r="C34" s="58">
        <f>C30/C32*100</f>
        <v>87.071896508831585</v>
      </c>
      <c r="D34" s="59">
        <f>D30/D32*100</f>
        <v>96.621647731663955</v>
      </c>
      <c r="E34" s="59">
        <f>E30/E32*100</f>
        <v>95.625200093449052</v>
      </c>
      <c r="F34" s="57"/>
      <c r="G34" s="60">
        <f>G30/G32*100</f>
        <v>80.088337501217893</v>
      </c>
      <c r="H34" s="59">
        <f>H30/H32*100</f>
        <v>97.457971262781527</v>
      </c>
      <c r="I34" s="59">
        <f>I30/I32*100</f>
        <v>95.912188721126498</v>
      </c>
      <c r="J34" s="57"/>
      <c r="K34" s="265" t="s">
        <v>21</v>
      </c>
      <c r="L34" s="266"/>
      <c r="M34" s="266"/>
      <c r="N34" s="266"/>
      <c r="O34" s="266"/>
      <c r="P34" s="266"/>
      <c r="Q34" s="267"/>
    </row>
    <row r="35" spans="1:17" ht="15" customHeight="1" thickBot="1" x14ac:dyDescent="0.3">
      <c r="A35" s="275"/>
      <c r="B35" s="214" t="s">
        <v>7</v>
      </c>
      <c r="C35" s="65">
        <f>C30/E30*100</f>
        <v>9.5009727186354791</v>
      </c>
      <c r="D35" s="66">
        <f>D30/E30*100</f>
        <v>90.499027281364519</v>
      </c>
      <c r="E35" s="66">
        <f>SUM(C35:D35)</f>
        <v>100</v>
      </c>
      <c r="F35" s="67"/>
      <c r="G35" s="68">
        <f>G30/I30*100</f>
        <v>7.4311018431603575</v>
      </c>
      <c r="H35" s="66">
        <f>H30/I30*100</f>
        <v>92.568898156839637</v>
      </c>
      <c r="I35" s="66">
        <f>SUM(G35:H35)</f>
        <v>100</v>
      </c>
      <c r="J35" s="67"/>
      <c r="K35" s="268"/>
      <c r="L35" s="269"/>
      <c r="M35" s="269"/>
      <c r="N35" s="269"/>
      <c r="O35" s="269"/>
      <c r="P35" s="269"/>
      <c r="Q35" s="270"/>
    </row>
    <row r="36" spans="1:17" ht="15" customHeight="1" x14ac:dyDescent="0.25">
      <c r="A36" s="276" t="s">
        <v>14</v>
      </c>
      <c r="B36" s="33" t="s">
        <v>26</v>
      </c>
      <c r="C36" s="100">
        <v>3671</v>
      </c>
      <c r="D36" s="34">
        <v>8885</v>
      </c>
      <c r="E36" s="34">
        <f>SUM(C36:D36)</f>
        <v>12556</v>
      </c>
      <c r="F36" s="35">
        <f>E36/E42*100</f>
        <v>10.2022409828473</v>
      </c>
      <c r="G36" s="93">
        <v>149005</v>
      </c>
      <c r="H36" s="34">
        <v>221208</v>
      </c>
      <c r="I36" s="34">
        <f>G36+H36</f>
        <v>370213</v>
      </c>
      <c r="J36" s="35">
        <f>I36/I42*100</f>
        <v>35.80708185432001</v>
      </c>
      <c r="K36" s="74"/>
      <c r="Q36" s="75"/>
    </row>
    <row r="37" spans="1:17" ht="15" customHeight="1" x14ac:dyDescent="0.25">
      <c r="A37" s="277"/>
      <c r="B37" s="4" t="s">
        <v>23</v>
      </c>
      <c r="C37" s="102">
        <v>3862</v>
      </c>
      <c r="D37" s="27">
        <v>9301</v>
      </c>
      <c r="E37" s="182">
        <f>SUM(C37:D37)</f>
        <v>13163</v>
      </c>
      <c r="F37" s="28">
        <f>E37/E43*100</f>
        <v>10.530484243873952</v>
      </c>
      <c r="G37" s="94">
        <v>145210</v>
      </c>
      <c r="H37" s="27">
        <v>172111</v>
      </c>
      <c r="I37" s="27">
        <f>G37+H37</f>
        <v>317321</v>
      </c>
      <c r="J37" s="28">
        <f>I37/I43*100</f>
        <v>31.797380021183493</v>
      </c>
      <c r="K37" s="74"/>
      <c r="L37" s="105" t="s">
        <v>8</v>
      </c>
      <c r="M37" s="106">
        <f>J6</f>
        <v>12.112079387954463</v>
      </c>
      <c r="Q37" s="75"/>
    </row>
    <row r="38" spans="1:17" ht="15" customHeight="1" x14ac:dyDescent="0.25">
      <c r="A38" s="277"/>
      <c r="B38" s="4" t="s">
        <v>9</v>
      </c>
      <c r="C38" s="102">
        <v>5320</v>
      </c>
      <c r="D38" s="27">
        <v>8938</v>
      </c>
      <c r="E38" s="27">
        <f>SUM(C38:D38)</f>
        <v>14258</v>
      </c>
      <c r="F38" s="28">
        <f>E38/E44*100</f>
        <v>10.982138043118256</v>
      </c>
      <c r="G38" s="94">
        <v>280580</v>
      </c>
      <c r="H38" s="27">
        <v>321020</v>
      </c>
      <c r="I38" s="27">
        <f>G38+H38</f>
        <v>601600</v>
      </c>
      <c r="J38" s="28">
        <f>I38/I44*100</f>
        <v>46.506450296231243</v>
      </c>
      <c r="K38" s="74"/>
      <c r="L38" s="105" t="s">
        <v>10</v>
      </c>
      <c r="M38" s="106">
        <f>J12</f>
        <v>44.817924190693581</v>
      </c>
      <c r="Q38" s="75"/>
    </row>
    <row r="39" spans="1:17" ht="15" customHeight="1" x14ac:dyDescent="0.25">
      <c r="A39" s="277"/>
      <c r="B39" s="4" t="s">
        <v>28</v>
      </c>
      <c r="C39" s="29">
        <f>C36/C37*100</f>
        <v>95.054375970999487</v>
      </c>
      <c r="D39" s="30">
        <f>D36/D37*100</f>
        <v>95.527362649177505</v>
      </c>
      <c r="E39" s="30">
        <f>E36/E37*100</f>
        <v>95.388589227379768</v>
      </c>
      <c r="F39" s="28"/>
      <c r="G39" s="31">
        <f>G36/G37*100</f>
        <v>102.613456373528</v>
      </c>
      <c r="H39" s="30">
        <f>H36/H37*100</f>
        <v>128.52635798990187</v>
      </c>
      <c r="I39" s="30">
        <f>I36/I37*100</f>
        <v>116.66829488120862</v>
      </c>
      <c r="J39" s="28"/>
      <c r="K39" s="74"/>
      <c r="L39" s="105" t="s">
        <v>11</v>
      </c>
      <c r="M39" s="106">
        <f>J18</f>
        <v>7.0839821647919061</v>
      </c>
      <c r="Q39" s="75"/>
    </row>
    <row r="40" spans="1:17" ht="15" customHeight="1" x14ac:dyDescent="0.25">
      <c r="A40" s="277"/>
      <c r="B40" s="4" t="s">
        <v>27</v>
      </c>
      <c r="C40" s="29">
        <f>C36/C38*100</f>
        <v>69.003759398496243</v>
      </c>
      <c r="D40" s="246">
        <f>D36/D38*100</f>
        <v>99.40702618035354</v>
      </c>
      <c r="E40" s="30">
        <f>E36/E38*100</f>
        <v>88.062841913311829</v>
      </c>
      <c r="F40" s="28"/>
      <c r="G40" s="31">
        <f>G36/G38*100</f>
        <v>53.106066006130156</v>
      </c>
      <c r="H40" s="30">
        <f>H36/H38*100</f>
        <v>68.907856208335929</v>
      </c>
      <c r="I40" s="30">
        <f>I36/I38*100</f>
        <v>61.538065159574472</v>
      </c>
      <c r="J40" s="28"/>
      <c r="K40" s="74"/>
      <c r="L40" s="105" t="s">
        <v>12</v>
      </c>
      <c r="M40" s="106">
        <f>J24</f>
        <v>0.17893240224004023</v>
      </c>
      <c r="Q40" s="75"/>
    </row>
    <row r="41" spans="1:17" ht="15" customHeight="1" thickBot="1" x14ac:dyDescent="0.3">
      <c r="A41" s="278"/>
      <c r="B41" s="215" t="s">
        <v>7</v>
      </c>
      <c r="C41" s="62">
        <f>C36/E36*100</f>
        <v>29.237018158649253</v>
      </c>
      <c r="D41" s="63">
        <f>D36/E36*100</f>
        <v>70.762981841350751</v>
      </c>
      <c r="E41" s="63">
        <f>SUM(C41:D41)</f>
        <v>100</v>
      </c>
      <c r="F41" s="32"/>
      <c r="G41" s="64">
        <f>G36/I36*100</f>
        <v>40.248451567070845</v>
      </c>
      <c r="H41" s="63">
        <f>H36/I36*100</f>
        <v>59.751548432929148</v>
      </c>
      <c r="I41" s="63">
        <f>SUM(G41:H41)</f>
        <v>100</v>
      </c>
      <c r="J41" s="32"/>
      <c r="K41" s="74"/>
      <c r="L41" s="105" t="s">
        <v>22</v>
      </c>
      <c r="M41" s="106">
        <f>J36</f>
        <v>35.80708185432001</v>
      </c>
      <c r="Q41" s="75"/>
    </row>
    <row r="42" spans="1:17" ht="15" customHeight="1" x14ac:dyDescent="0.25">
      <c r="A42" s="255" t="s">
        <v>19</v>
      </c>
      <c r="B42" s="61" t="s">
        <v>26</v>
      </c>
      <c r="C42" s="103">
        <f t="shared" ref="C42:D44" si="1">C30+C36</f>
        <v>14171</v>
      </c>
      <c r="D42" s="69">
        <f t="shared" si="1"/>
        <v>108900</v>
      </c>
      <c r="E42" s="69">
        <f>SUM(C42:D42)</f>
        <v>123071</v>
      </c>
      <c r="F42" s="70">
        <f>F6+F12+F18+F24+F36</f>
        <v>100</v>
      </c>
      <c r="G42" s="91">
        <f>G30+G36</f>
        <v>198325</v>
      </c>
      <c r="H42" s="69">
        <f t="shared" ref="G42:H44" si="2">H30+H36</f>
        <v>835585</v>
      </c>
      <c r="I42" s="69">
        <f>SUM(G42:H42)</f>
        <v>1033910</v>
      </c>
      <c r="J42" s="70">
        <f>J6+J12+J18+J24+J36</f>
        <v>100</v>
      </c>
      <c r="K42" s="74"/>
      <c r="Q42" s="75"/>
    </row>
    <row r="43" spans="1:17" ht="15" customHeight="1" x14ac:dyDescent="0.25">
      <c r="A43" s="255"/>
      <c r="B43" s="40" t="s">
        <v>23</v>
      </c>
      <c r="C43" s="104">
        <f t="shared" si="1"/>
        <v>14669</v>
      </c>
      <c r="D43" s="41">
        <f t="shared" si="1"/>
        <v>110330</v>
      </c>
      <c r="E43" s="41">
        <f>SUM(C43:D43)</f>
        <v>124999</v>
      </c>
      <c r="F43" s="42">
        <f>F31+F37</f>
        <v>100</v>
      </c>
      <c r="G43" s="254">
        <f t="shared" si="2"/>
        <v>195945</v>
      </c>
      <c r="H43" s="41">
        <f t="shared" si="2"/>
        <v>802002</v>
      </c>
      <c r="I43" s="41">
        <f>SUM(G43:H43)</f>
        <v>997947</v>
      </c>
      <c r="J43" s="42">
        <f>J7+J13+J19+J25+J37</f>
        <v>100</v>
      </c>
      <c r="K43" s="74"/>
      <c r="Q43" s="75"/>
    </row>
    <row r="44" spans="1:17" ht="15" customHeight="1" x14ac:dyDescent="0.25">
      <c r="A44" s="255"/>
      <c r="B44" s="40" t="s">
        <v>9</v>
      </c>
      <c r="C44" s="104">
        <f t="shared" si="1"/>
        <v>17379</v>
      </c>
      <c r="D44" s="41">
        <f t="shared" si="1"/>
        <v>112450</v>
      </c>
      <c r="E44" s="41">
        <f>SUM(C44:D44)</f>
        <v>129829</v>
      </c>
      <c r="F44" s="42">
        <f>F32+F38</f>
        <v>100</v>
      </c>
      <c r="G44" s="92">
        <f t="shared" si="2"/>
        <v>342162</v>
      </c>
      <c r="H44" s="41">
        <f t="shared" si="2"/>
        <v>951422</v>
      </c>
      <c r="I44" s="253">
        <f>SUM(G44:H44)</f>
        <v>1293584</v>
      </c>
      <c r="J44" s="42">
        <f>J32+J38</f>
        <v>100</v>
      </c>
      <c r="K44" s="74"/>
      <c r="Q44" s="75"/>
    </row>
    <row r="45" spans="1:17" ht="15" customHeight="1" x14ac:dyDescent="0.25">
      <c r="A45" s="255"/>
      <c r="B45" s="40" t="s">
        <v>28</v>
      </c>
      <c r="C45" s="43">
        <f>C42/C43*100</f>
        <v>96.605085554570863</v>
      </c>
      <c r="D45" s="44">
        <f>D42/D43*100</f>
        <v>98.703888334995014</v>
      </c>
      <c r="E45" s="44">
        <f>E42/E43*100</f>
        <v>98.457587660701279</v>
      </c>
      <c r="F45" s="42"/>
      <c r="G45" s="45">
        <f>G42/G43*100</f>
        <v>101.21462655336957</v>
      </c>
      <c r="H45" s="44">
        <f>H42/H43*100</f>
        <v>104.18739604140639</v>
      </c>
      <c r="I45" s="44">
        <f>I42/I43*100</f>
        <v>103.60369839280041</v>
      </c>
      <c r="J45" s="42"/>
      <c r="K45" s="74"/>
      <c r="Q45" s="75"/>
    </row>
    <row r="46" spans="1:17" ht="15" customHeight="1" x14ac:dyDescent="0.25">
      <c r="A46" s="255"/>
      <c r="B46" s="40" t="s">
        <v>27</v>
      </c>
      <c r="C46" s="43">
        <f>C42/C44*100</f>
        <v>81.540940215202255</v>
      </c>
      <c r="D46" s="44">
        <f>D42/D44*100</f>
        <v>96.843041351711861</v>
      </c>
      <c r="E46" s="44">
        <f>E42/E44*100</f>
        <v>94.794691478791336</v>
      </c>
      <c r="F46" s="42"/>
      <c r="G46" s="45">
        <f>G42/G44*100</f>
        <v>57.962310250699957</v>
      </c>
      <c r="H46" s="44">
        <f>H42/H44*100</f>
        <v>87.824855847352694</v>
      </c>
      <c r="I46" s="44">
        <f>I42/I44*100</f>
        <v>79.926004032208184</v>
      </c>
      <c r="J46" s="42"/>
      <c r="K46" s="74"/>
      <c r="Q46" s="75"/>
    </row>
    <row r="47" spans="1:17" ht="15" customHeight="1" thickBot="1" x14ac:dyDescent="0.3">
      <c r="A47" s="256"/>
      <c r="B47" s="46" t="s">
        <v>7</v>
      </c>
      <c r="C47" s="47">
        <f>C42/E42*100</f>
        <v>11.51449163490993</v>
      </c>
      <c r="D47" s="48">
        <f>D42/E42*100</f>
        <v>88.48550836509007</v>
      </c>
      <c r="E47" s="48">
        <f>SUM(C47:D47)</f>
        <v>100</v>
      </c>
      <c r="F47" s="49"/>
      <c r="G47" s="50">
        <f>G42/I42*100</f>
        <v>19.182037121219448</v>
      </c>
      <c r="H47" s="48">
        <f>H42/I42*100</f>
        <v>80.817962878780548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0" zoomScaleNormal="90" zoomScaleSheetLayoutView="80" zoomScalePageLayoutView="60" workbookViewId="0">
      <selection activeCell="T21" sqref="T21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9" t="s">
        <v>108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8" t="s">
        <v>24</v>
      </c>
      <c r="B4" s="291" t="s">
        <v>26</v>
      </c>
      <c r="C4" s="291"/>
      <c r="D4" s="291"/>
      <c r="E4" s="292" t="s">
        <v>23</v>
      </c>
      <c r="F4" s="291"/>
      <c r="G4" s="293"/>
      <c r="H4" s="291" t="s">
        <v>9</v>
      </c>
      <c r="I4" s="291"/>
      <c r="J4" s="291"/>
      <c r="K4" s="294" t="s">
        <v>28</v>
      </c>
      <c r="L4" s="295"/>
      <c r="M4" s="291" t="s">
        <v>27</v>
      </c>
      <c r="N4" s="291"/>
      <c r="O4" s="296" t="s">
        <v>25</v>
      </c>
      <c r="P4" s="297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9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5">
        <f>D6</f>
        <v>30.19872019912701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31</v>
      </c>
      <c r="B6" s="146">
        <v>25470</v>
      </c>
      <c r="C6" s="147">
        <v>200428</v>
      </c>
      <c r="D6" s="151">
        <f t="shared" ref="D6:D37" si="1">IF($C$83&lt;&gt;0,C6/$C$83*100,0)</f>
        <v>30.19872019912701</v>
      </c>
      <c r="E6" s="148">
        <v>29096</v>
      </c>
      <c r="F6" s="147">
        <v>229490</v>
      </c>
      <c r="G6" s="149">
        <f t="shared" ref="G6:G37" si="2">IF($F$83&lt;&gt;0,F6/$F$83*100,0)</f>
        <v>33.717489487618749</v>
      </c>
      <c r="H6" s="146">
        <v>26391</v>
      </c>
      <c r="I6" s="147">
        <v>202104</v>
      </c>
      <c r="J6" s="151">
        <f t="shared" ref="J6:J37" si="3">IF($I$83&lt;&gt;0,I6/$I$83*100,0)</f>
        <v>29.20645564059285</v>
      </c>
      <c r="K6" s="156">
        <f t="shared" ref="K6:K37" si="4">IF(OR(B6&lt;&gt;0)*(E6&lt;&gt;0),B6/E6*100," ")</f>
        <v>87.537805883970307</v>
      </c>
      <c r="L6" s="157">
        <f t="shared" ref="L6:L37" si="5">IF(OR(C6&lt;&gt;0)*(F6&lt;&gt;0),C6/F6*100," ")</f>
        <v>87.336267375484766</v>
      </c>
      <c r="M6" s="216">
        <f t="shared" ref="M6:M37" si="6">IF(OR(B6&lt;&gt;0)*(H6&lt;&gt;0),B6/H6*100," ")</f>
        <v>96.51017392292826</v>
      </c>
      <c r="N6" s="217">
        <f t="shared" ref="N6:N37" si="7">IF(OR(C6&lt;&gt;0)*(I6&lt;&gt;0),C6/I6*100," ")</f>
        <v>99.170723983691573</v>
      </c>
      <c r="O6" s="155">
        <f>IF(OR(E6&lt;&gt;0)*(H6&lt;&gt;0),E6/H6*100," ")</f>
        <v>110.24970633928233</v>
      </c>
      <c r="P6" s="157">
        <f>IF(OR(F6&lt;&gt;0)*(I6&lt;&gt;0),F6/I6*100," ")</f>
        <v>113.55044927364129</v>
      </c>
      <c r="Q6" t="str">
        <f t="shared" si="0"/>
        <v>Austrija</v>
      </c>
      <c r="R6" s="125">
        <f t="shared" ref="R6:R14" si="8">D7</f>
        <v>12.614189908949417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32</v>
      </c>
      <c r="B7" s="132">
        <v>16094</v>
      </c>
      <c r="C7" s="133">
        <v>83720</v>
      </c>
      <c r="D7" s="152">
        <f t="shared" si="1"/>
        <v>12.614189908949417</v>
      </c>
      <c r="E7" s="136">
        <v>16282</v>
      </c>
      <c r="F7" s="133">
        <v>85443</v>
      </c>
      <c r="G7" s="51">
        <f t="shared" si="2"/>
        <v>12.553590371217085</v>
      </c>
      <c r="H7" s="132">
        <v>15586</v>
      </c>
      <c r="I7" s="133">
        <v>80796</v>
      </c>
      <c r="J7" s="151">
        <f t="shared" si="3"/>
        <v>11.675992508497306</v>
      </c>
      <c r="K7" s="156">
        <f t="shared" si="4"/>
        <v>98.845350694017924</v>
      </c>
      <c r="L7" s="157">
        <f t="shared" si="5"/>
        <v>97.983450955607836</v>
      </c>
      <c r="M7" s="52">
        <f t="shared" si="6"/>
        <v>103.25933530091108</v>
      </c>
      <c r="N7" s="53">
        <f t="shared" si="7"/>
        <v>103.61899103916035</v>
      </c>
      <c r="O7" s="155">
        <f t="shared" ref="O7:O38" si="9">IF(OR(E7&lt;&gt;0)*(H7&lt;&gt;0),E7/H7*100," ")</f>
        <v>104.46554600282305</v>
      </c>
      <c r="P7" s="157">
        <f t="shared" ref="P7:P70" si="10">IF(OR(F7&lt;&gt;0)*(I7&lt;&gt;0),F7/I7*100," ")</f>
        <v>105.75152235259171</v>
      </c>
      <c r="Q7" t="str">
        <f t="shared" si="0"/>
        <v>Slovenija</v>
      </c>
      <c r="R7" s="125">
        <f t="shared" si="8"/>
        <v>7.8718149999171301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35</v>
      </c>
      <c r="B8" s="132">
        <v>11043</v>
      </c>
      <c r="C8" s="133">
        <v>52245</v>
      </c>
      <c r="D8" s="152">
        <f t="shared" si="1"/>
        <v>7.8718149999171301</v>
      </c>
      <c r="E8" s="136">
        <v>10297</v>
      </c>
      <c r="F8" s="133">
        <v>50925</v>
      </c>
      <c r="G8" s="51">
        <f t="shared" si="2"/>
        <v>7.4820826709529165</v>
      </c>
      <c r="H8" s="132">
        <v>13242</v>
      </c>
      <c r="I8" s="133">
        <v>63762</v>
      </c>
      <c r="J8" s="151">
        <f t="shared" si="3"/>
        <v>9.2143748988415908</v>
      </c>
      <c r="K8" s="156">
        <f t="shared" si="4"/>
        <v>107.24482859085171</v>
      </c>
      <c r="L8" s="157">
        <f t="shared" si="5"/>
        <v>102.59204712812959</v>
      </c>
      <c r="M8" s="52">
        <f t="shared" si="6"/>
        <v>83.393747168101498</v>
      </c>
      <c r="N8" s="53">
        <f t="shared" si="7"/>
        <v>81.93751764373765</v>
      </c>
      <c r="O8" s="155">
        <f t="shared" si="9"/>
        <v>77.760157075970397</v>
      </c>
      <c r="P8" s="157">
        <f t="shared" si="10"/>
        <v>79.867319092876627</v>
      </c>
      <c r="Q8" t="str">
        <f t="shared" si="0"/>
        <v>Mađarska</v>
      </c>
      <c r="R8" s="125">
        <f t="shared" si="8"/>
        <v>7.7735774005306641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33</v>
      </c>
      <c r="B9" s="132">
        <v>10285</v>
      </c>
      <c r="C9" s="133">
        <v>51593</v>
      </c>
      <c r="D9" s="152">
        <f t="shared" si="1"/>
        <v>7.7735774005306641</v>
      </c>
      <c r="E9" s="136">
        <v>8358</v>
      </c>
      <c r="F9" s="133">
        <v>43030</v>
      </c>
      <c r="G9" s="51">
        <f t="shared" si="2"/>
        <v>6.3221211061581544</v>
      </c>
      <c r="H9" s="132">
        <v>9288</v>
      </c>
      <c r="I9" s="133">
        <v>47088</v>
      </c>
      <c r="J9" s="151">
        <f t="shared" si="3"/>
        <v>6.8047816134477097</v>
      </c>
      <c r="K9" s="156">
        <f t="shared" si="4"/>
        <v>123.0557549653027</v>
      </c>
      <c r="L9" s="157">
        <f t="shared" si="5"/>
        <v>119.90006971880082</v>
      </c>
      <c r="M9" s="52">
        <f t="shared" si="6"/>
        <v>110.73428079242034</v>
      </c>
      <c r="N9" s="53">
        <f t="shared" si="7"/>
        <v>109.56719334012912</v>
      </c>
      <c r="O9" s="155">
        <f t="shared" si="9"/>
        <v>89.987080103359176</v>
      </c>
      <c r="P9" s="157">
        <f t="shared" si="10"/>
        <v>91.382093102276585</v>
      </c>
      <c r="Q9" t="str">
        <f t="shared" si="0"/>
        <v>Hrvatska</v>
      </c>
      <c r="R9" s="125">
        <f t="shared" si="8"/>
        <v>7.4311018431603575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36</v>
      </c>
      <c r="B10" s="132">
        <v>10500</v>
      </c>
      <c r="C10" s="133">
        <v>49320</v>
      </c>
      <c r="D10" s="152">
        <f t="shared" si="1"/>
        <v>7.4311018431603575</v>
      </c>
      <c r="E10" s="136">
        <v>10807</v>
      </c>
      <c r="F10" s="133">
        <v>50735</v>
      </c>
      <c r="G10" s="51">
        <f t="shared" si="2"/>
        <v>7.4541671931427826</v>
      </c>
      <c r="H10" s="132">
        <v>12059</v>
      </c>
      <c r="I10" s="133">
        <v>61582</v>
      </c>
      <c r="J10" s="151">
        <f t="shared" si="3"/>
        <v>8.8993387130338277</v>
      </c>
      <c r="K10" s="156">
        <f t="shared" si="4"/>
        <v>97.159248635143896</v>
      </c>
      <c r="L10" s="157">
        <f t="shared" si="5"/>
        <v>97.21099832462798</v>
      </c>
      <c r="M10" s="52">
        <f t="shared" si="6"/>
        <v>87.071896508831585</v>
      </c>
      <c r="N10" s="53">
        <f t="shared" si="7"/>
        <v>80.088337501217893</v>
      </c>
      <c r="O10" s="155">
        <f t="shared" si="9"/>
        <v>89.617712911518367</v>
      </c>
      <c r="P10" s="157">
        <f t="shared" si="10"/>
        <v>82.386086843558175</v>
      </c>
      <c r="Q10" t="str">
        <f t="shared" si="0"/>
        <v>Italija</v>
      </c>
      <c r="R10" s="125">
        <f t="shared" si="8"/>
        <v>7.3259333701975446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34</v>
      </c>
      <c r="B11" s="140">
        <v>8443</v>
      </c>
      <c r="C11" s="141">
        <v>48622</v>
      </c>
      <c r="D11" s="153">
        <f t="shared" si="1"/>
        <v>7.3259333701975446</v>
      </c>
      <c r="E11" s="142">
        <v>8809</v>
      </c>
      <c r="F11" s="141">
        <v>48802</v>
      </c>
      <c r="G11" s="143">
        <f t="shared" si="2"/>
        <v>7.1701639373165289</v>
      </c>
      <c r="H11" s="140">
        <v>12226</v>
      </c>
      <c r="I11" s="134">
        <v>71710</v>
      </c>
      <c r="J11" s="176">
        <f t="shared" si="3"/>
        <v>10.362956368933386</v>
      </c>
      <c r="K11" s="221">
        <f t="shared" si="4"/>
        <v>95.8451583607674</v>
      </c>
      <c r="L11" s="222">
        <f t="shared" si="5"/>
        <v>99.631162657268149</v>
      </c>
      <c r="M11" s="223">
        <f t="shared" si="6"/>
        <v>69.057745787665624</v>
      </c>
      <c r="N11" s="240">
        <f t="shared" si="7"/>
        <v>67.803653604797091</v>
      </c>
      <c r="O11" s="241">
        <f t="shared" si="9"/>
        <v>72.051365941436288</v>
      </c>
      <c r="P11" s="222">
        <f t="shared" si="10"/>
        <v>68.054664621391709</v>
      </c>
      <c r="Q11" t="str">
        <f t="shared" si="0"/>
        <v>Slovačka</v>
      </c>
      <c r="R11" s="125">
        <f t="shared" si="8"/>
        <v>5.118751478460803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37</v>
      </c>
      <c r="B12" s="140">
        <v>5259</v>
      </c>
      <c r="C12" s="141">
        <v>33973</v>
      </c>
      <c r="D12" s="153">
        <f t="shared" si="1"/>
        <v>5.118751478460803</v>
      </c>
      <c r="E12" s="142">
        <v>4826</v>
      </c>
      <c r="F12" s="141">
        <v>31183</v>
      </c>
      <c r="G12" s="143">
        <f t="shared" si="2"/>
        <v>4.581517602912613</v>
      </c>
      <c r="H12" s="140">
        <v>4456</v>
      </c>
      <c r="I12" s="134">
        <v>28256</v>
      </c>
      <c r="J12" s="176">
        <f t="shared" si="3"/>
        <v>4.0833314065065087</v>
      </c>
      <c r="K12" s="221">
        <f t="shared" si="4"/>
        <v>108.97223373394115</v>
      </c>
      <c r="L12" s="222">
        <f t="shared" si="5"/>
        <v>108.94718275983708</v>
      </c>
      <c r="M12" s="223">
        <f t="shared" si="6"/>
        <v>118.02064631956912</v>
      </c>
      <c r="N12" s="240">
        <f t="shared" si="7"/>
        <v>120.23287089467725</v>
      </c>
      <c r="O12" s="241">
        <f t="shared" si="9"/>
        <v>108.30341113105924</v>
      </c>
      <c r="P12" s="222">
        <f t="shared" si="10"/>
        <v>110.35886183465458</v>
      </c>
      <c r="Q12" t="str">
        <f t="shared" si="0"/>
        <v>Češka</v>
      </c>
      <c r="R12" s="125">
        <f t="shared" si="8"/>
        <v>4.7045564466917886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38</v>
      </c>
      <c r="B13" s="140">
        <v>4817</v>
      </c>
      <c r="C13" s="141">
        <v>31224</v>
      </c>
      <c r="D13" s="153">
        <f t="shared" si="1"/>
        <v>4.7045564466917886</v>
      </c>
      <c r="E13" s="142">
        <v>5211</v>
      </c>
      <c r="F13" s="141">
        <v>33988</v>
      </c>
      <c r="G13" s="143">
        <f t="shared" si="2"/>
        <v>4.993638209530638</v>
      </c>
      <c r="H13" s="140">
        <v>3747</v>
      </c>
      <c r="I13" s="134">
        <v>24141</v>
      </c>
      <c r="J13" s="176">
        <f t="shared" si="3"/>
        <v>3.4886644777913944</v>
      </c>
      <c r="K13" s="221">
        <f t="shared" si="4"/>
        <v>92.439071195547882</v>
      </c>
      <c r="L13" s="222">
        <f t="shared" si="5"/>
        <v>91.867718018124052</v>
      </c>
      <c r="M13" s="223">
        <f t="shared" si="6"/>
        <v>128.5561782759541</v>
      </c>
      <c r="N13" s="240">
        <f t="shared" si="7"/>
        <v>129.34012675531255</v>
      </c>
      <c r="O13" s="241">
        <f t="shared" si="9"/>
        <v>139.07125700560448</v>
      </c>
      <c r="P13" s="222">
        <f t="shared" si="10"/>
        <v>140.78952818855888</v>
      </c>
      <c r="Q13" t="str">
        <f t="shared" si="0"/>
        <v>Poljska</v>
      </c>
      <c r="R13" s="125">
        <f t="shared" si="8"/>
        <v>4.0895167523734477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39</v>
      </c>
      <c r="B14" s="140">
        <v>4088</v>
      </c>
      <c r="C14" s="141">
        <v>27142</v>
      </c>
      <c r="D14" s="153">
        <f t="shared" si="1"/>
        <v>4.0895167523734477</v>
      </c>
      <c r="E14" s="142">
        <v>4071</v>
      </c>
      <c r="F14" s="141">
        <v>28285</v>
      </c>
      <c r="G14" s="143">
        <f t="shared" si="2"/>
        <v>4.1557331045243648</v>
      </c>
      <c r="H14" s="140">
        <v>3582</v>
      </c>
      <c r="I14" s="134">
        <v>24068</v>
      </c>
      <c r="J14" s="176">
        <f t="shared" si="3"/>
        <v>3.4781151009271891</v>
      </c>
      <c r="K14" s="221">
        <f t="shared" si="4"/>
        <v>100.41758781626136</v>
      </c>
      <c r="L14" s="222">
        <f t="shared" si="5"/>
        <v>95.958988863355131</v>
      </c>
      <c r="M14" s="223">
        <f t="shared" si="6"/>
        <v>114.12618648799553</v>
      </c>
      <c r="N14" s="240">
        <f t="shared" si="7"/>
        <v>112.77214558750208</v>
      </c>
      <c r="O14" s="241">
        <f t="shared" si="9"/>
        <v>113.65159128978223</v>
      </c>
      <c r="P14" s="222">
        <f t="shared" si="10"/>
        <v>117.52118996177497</v>
      </c>
      <c r="Q14" t="str">
        <f t="shared" si="0"/>
        <v>Ukrajina</v>
      </c>
      <c r="R14" s="125">
        <f t="shared" si="8"/>
        <v>1.5934982379007288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40</v>
      </c>
      <c r="B15" s="140">
        <v>1490</v>
      </c>
      <c r="C15" s="141">
        <v>10576</v>
      </c>
      <c r="D15" s="153">
        <f t="shared" si="1"/>
        <v>1.5934982379007288</v>
      </c>
      <c r="E15" s="142">
        <v>873</v>
      </c>
      <c r="F15" s="141">
        <v>6204</v>
      </c>
      <c r="G15" s="143">
        <f t="shared" si="2"/>
        <v>0.9115138122845734</v>
      </c>
      <c r="H15" s="140">
        <v>1004</v>
      </c>
      <c r="I15" s="134">
        <v>6960</v>
      </c>
      <c r="J15" s="176">
        <f t="shared" si="3"/>
        <v>1.0058036023954311</v>
      </c>
      <c r="K15" s="221">
        <f t="shared" si="4"/>
        <v>170.67583046964489</v>
      </c>
      <c r="L15" s="222">
        <f t="shared" si="5"/>
        <v>170.47066408768535</v>
      </c>
      <c r="M15" s="223">
        <f t="shared" si="6"/>
        <v>148.40637450199205</v>
      </c>
      <c r="N15" s="240">
        <f t="shared" si="7"/>
        <v>151.95402298850576</v>
      </c>
      <c r="O15" s="241">
        <f t="shared" si="9"/>
        <v>86.952191235059757</v>
      </c>
      <c r="P15" s="222">
        <f t="shared" si="10"/>
        <v>89.137931034482747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42</v>
      </c>
      <c r="B16" s="97">
        <v>1708</v>
      </c>
      <c r="C16" s="6">
        <v>9066</v>
      </c>
      <c r="D16" s="154">
        <f t="shared" si="1"/>
        <v>1.3659847791989417</v>
      </c>
      <c r="E16" s="99">
        <v>1603</v>
      </c>
      <c r="F16" s="6">
        <v>8425</v>
      </c>
      <c r="G16" s="118">
        <f t="shared" si="2"/>
        <v>1.237831055528293</v>
      </c>
      <c r="H16" s="97">
        <v>1689</v>
      </c>
      <c r="I16" s="6">
        <v>8283</v>
      </c>
      <c r="J16" s="177">
        <f t="shared" si="3"/>
        <v>1.196992994057666</v>
      </c>
      <c r="K16" s="220">
        <f t="shared" si="4"/>
        <v>106.55021834061135</v>
      </c>
      <c r="L16" s="224">
        <f t="shared" si="5"/>
        <v>107.60830860534125</v>
      </c>
      <c r="M16" s="119">
        <f t="shared" si="6"/>
        <v>101.12492599171108</v>
      </c>
      <c r="N16" s="120">
        <f t="shared" si="7"/>
        <v>109.45309670409272</v>
      </c>
      <c r="O16" s="225">
        <f t="shared" si="9"/>
        <v>94.90822972172883</v>
      </c>
      <c r="P16" s="224">
        <f t="shared" si="10"/>
        <v>101.71435470240252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41</v>
      </c>
      <c r="B17" s="97">
        <v>1499</v>
      </c>
      <c r="C17" s="6">
        <v>7855</v>
      </c>
      <c r="D17" s="154">
        <f t="shared" si="1"/>
        <v>1.1835219987434025</v>
      </c>
      <c r="E17" s="99">
        <v>1680</v>
      </c>
      <c r="F17" s="6">
        <v>8999</v>
      </c>
      <c r="G17" s="118">
        <f t="shared" si="2"/>
        <v>1.3221651832283809</v>
      </c>
      <c r="H17" s="97">
        <v>1227</v>
      </c>
      <c r="I17" s="6">
        <v>6522</v>
      </c>
      <c r="J17" s="177">
        <f t="shared" si="3"/>
        <v>0.9425073412102013</v>
      </c>
      <c r="K17" s="220">
        <f t="shared" si="4"/>
        <v>89.226190476190482</v>
      </c>
      <c r="L17" s="224">
        <f t="shared" si="5"/>
        <v>87.287476386265141</v>
      </c>
      <c r="M17" s="119">
        <f t="shared" si="6"/>
        <v>122.16788916055418</v>
      </c>
      <c r="N17" s="120">
        <f t="shared" si="7"/>
        <v>120.43851579270162</v>
      </c>
      <c r="O17" s="225">
        <f t="shared" si="9"/>
        <v>136.91931540342298</v>
      </c>
      <c r="P17" s="224">
        <f t="shared" si="10"/>
        <v>137.97914750076663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43</v>
      </c>
      <c r="B18" s="97">
        <v>924</v>
      </c>
      <c r="C18" s="6">
        <v>7418</v>
      </c>
      <c r="D18" s="154">
        <f t="shared" si="1"/>
        <v>1.1176786997681172</v>
      </c>
      <c r="E18" s="99">
        <v>1002</v>
      </c>
      <c r="F18" s="6">
        <v>5891</v>
      </c>
      <c r="G18" s="118">
        <f t="shared" si="2"/>
        <v>0.86552673568156369</v>
      </c>
      <c r="H18" s="97">
        <v>783</v>
      </c>
      <c r="I18" s="6">
        <v>5527</v>
      </c>
      <c r="J18" s="177">
        <f t="shared" si="3"/>
        <v>0.79871788943096955</v>
      </c>
      <c r="K18" s="220">
        <f t="shared" si="4"/>
        <v>92.215568862275461</v>
      </c>
      <c r="L18" s="224">
        <f t="shared" si="5"/>
        <v>125.92089628246477</v>
      </c>
      <c r="M18" s="119">
        <f t="shared" si="6"/>
        <v>118.00766283524904</v>
      </c>
      <c r="N18" s="120">
        <f t="shared" si="7"/>
        <v>134.21385923647549</v>
      </c>
      <c r="O18" s="225">
        <f t="shared" si="9"/>
        <v>127.96934865900383</v>
      </c>
      <c r="P18" s="224">
        <f t="shared" si="10"/>
        <v>106.58585127555635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44</v>
      </c>
      <c r="B19" s="165">
        <v>1029</v>
      </c>
      <c r="C19" s="135">
        <v>5880</v>
      </c>
      <c r="D19" s="154">
        <f t="shared" si="1"/>
        <v>0.88594644845464121</v>
      </c>
      <c r="E19" s="99">
        <v>1067</v>
      </c>
      <c r="F19" s="6">
        <v>5577</v>
      </c>
      <c r="G19" s="118">
        <f t="shared" si="2"/>
        <v>0.81939273551113245</v>
      </c>
      <c r="H19" s="97">
        <v>837</v>
      </c>
      <c r="I19" s="6">
        <v>4987</v>
      </c>
      <c r="J19" s="177">
        <f t="shared" si="3"/>
        <v>0.72068140303822048</v>
      </c>
      <c r="K19" s="220">
        <f t="shared" si="4"/>
        <v>96.438612933458288</v>
      </c>
      <c r="L19" s="224">
        <f t="shared" si="5"/>
        <v>105.43302850995158</v>
      </c>
      <c r="M19" s="119">
        <f t="shared" si="6"/>
        <v>122.93906810035841</v>
      </c>
      <c r="N19" s="120">
        <f t="shared" si="7"/>
        <v>117.90655704832564</v>
      </c>
      <c r="O19" s="225">
        <f t="shared" si="9"/>
        <v>127.47909199522103</v>
      </c>
      <c r="P19" s="224">
        <f t="shared" si="10"/>
        <v>111.83075997593744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45</v>
      </c>
      <c r="B20" s="165">
        <v>789</v>
      </c>
      <c r="C20" s="135">
        <v>5506</v>
      </c>
      <c r="D20" s="154">
        <f t="shared" si="1"/>
        <v>0.82959543285565551</v>
      </c>
      <c r="E20" s="99">
        <v>862</v>
      </c>
      <c r="F20" s="6">
        <v>6857</v>
      </c>
      <c r="G20" s="118">
        <f t="shared" si="2"/>
        <v>1.00745490181098</v>
      </c>
      <c r="H20" s="97">
        <v>1139</v>
      </c>
      <c r="I20" s="6">
        <v>9407</v>
      </c>
      <c r="J20" s="177">
        <f t="shared" si="3"/>
        <v>1.3594244953640546</v>
      </c>
      <c r="K20" s="220">
        <f t="shared" si="4"/>
        <v>91.53132250580046</v>
      </c>
      <c r="L20" s="224">
        <f t="shared" si="5"/>
        <v>80.297506198045781</v>
      </c>
      <c r="M20" s="119">
        <f t="shared" si="6"/>
        <v>69.271290605794562</v>
      </c>
      <c r="N20" s="120">
        <f t="shared" si="7"/>
        <v>58.53088125863718</v>
      </c>
      <c r="O20" s="225">
        <f t="shared" si="9"/>
        <v>75.680421422300256</v>
      </c>
      <c r="P20" s="224">
        <f t="shared" si="10"/>
        <v>72.892526841713618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46</v>
      </c>
      <c r="B21" s="97">
        <v>929</v>
      </c>
      <c r="C21" s="6">
        <v>4765</v>
      </c>
      <c r="D21" s="154">
        <f t="shared" si="1"/>
        <v>0.71794809981060637</v>
      </c>
      <c r="E21" s="99">
        <v>781</v>
      </c>
      <c r="F21" s="6">
        <v>4179</v>
      </c>
      <c r="G21" s="118">
        <f t="shared" si="2"/>
        <v>0.61399358825551775</v>
      </c>
      <c r="H21" s="97">
        <v>827</v>
      </c>
      <c r="I21" s="6">
        <v>4971</v>
      </c>
      <c r="J21" s="177">
        <f t="shared" si="3"/>
        <v>0.71836921084880578</v>
      </c>
      <c r="K21" s="220">
        <f t="shared" si="4"/>
        <v>118.95006402048655</v>
      </c>
      <c r="L21" s="224">
        <f t="shared" si="5"/>
        <v>114.02249341947834</v>
      </c>
      <c r="M21" s="119">
        <f t="shared" si="6"/>
        <v>112.33373639661426</v>
      </c>
      <c r="N21" s="120">
        <f t="shared" si="7"/>
        <v>95.855964594648967</v>
      </c>
      <c r="O21" s="225">
        <f t="shared" si="9"/>
        <v>94.437726723095523</v>
      </c>
      <c r="P21" s="224">
        <f t="shared" si="10"/>
        <v>84.067592033796018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47</v>
      </c>
      <c r="B22" s="165">
        <v>604</v>
      </c>
      <c r="C22" s="135">
        <v>3348</v>
      </c>
      <c r="D22" s="154">
        <f t="shared" si="1"/>
        <v>0.50444705942621404</v>
      </c>
      <c r="E22" s="99">
        <v>772</v>
      </c>
      <c r="F22" s="6">
        <v>3904</v>
      </c>
      <c r="G22" s="118">
        <f t="shared" si="2"/>
        <v>0.57358960721453489</v>
      </c>
      <c r="H22" s="97">
        <v>994</v>
      </c>
      <c r="I22" s="6">
        <v>5618</v>
      </c>
      <c r="J22" s="177">
        <f t="shared" si="3"/>
        <v>0.81186848250826615</v>
      </c>
      <c r="K22" s="220">
        <f t="shared" si="4"/>
        <v>78.238341968911911</v>
      </c>
      <c r="L22" s="224">
        <f t="shared" si="5"/>
        <v>85.758196721311478</v>
      </c>
      <c r="M22" s="119">
        <f t="shared" si="6"/>
        <v>60.764587525150901</v>
      </c>
      <c r="N22" s="120">
        <f t="shared" si="7"/>
        <v>59.5941616233535</v>
      </c>
      <c r="O22" s="225">
        <f t="shared" si="9"/>
        <v>77.665995975855125</v>
      </c>
      <c r="P22" s="224">
        <f t="shared" si="10"/>
        <v>69.490922036311858</v>
      </c>
      <c r="Q22" s="130"/>
      <c r="R22" s="226"/>
      <c r="S22" s="226"/>
      <c r="T22" s="226"/>
      <c r="U22" s="226"/>
      <c r="V22" s="226"/>
      <c r="W22" s="226"/>
      <c r="X22" s="226"/>
      <c r="Y22" s="226"/>
      <c r="Z22" s="226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48</v>
      </c>
      <c r="B23" s="165">
        <v>836</v>
      </c>
      <c r="C23" s="135">
        <v>3335</v>
      </c>
      <c r="D23" s="154">
        <f t="shared" si="1"/>
        <v>0.50248833428507289</v>
      </c>
      <c r="E23" s="99">
        <v>852</v>
      </c>
      <c r="F23" s="6">
        <v>3314</v>
      </c>
      <c r="G23" s="118">
        <f t="shared" si="2"/>
        <v>0.48690470243569889</v>
      </c>
      <c r="H23" s="97">
        <v>915</v>
      </c>
      <c r="I23" s="6">
        <v>4029</v>
      </c>
      <c r="J23" s="177">
        <f t="shared" si="3"/>
        <v>0.58223889569701037</v>
      </c>
      <c r="K23" s="220">
        <f t="shared" si="4"/>
        <v>98.122065727699521</v>
      </c>
      <c r="L23" s="224">
        <f t="shared" si="5"/>
        <v>100.63367531683767</v>
      </c>
      <c r="M23" s="119">
        <f t="shared" si="6"/>
        <v>91.36612021857924</v>
      </c>
      <c r="N23" s="120">
        <f t="shared" si="7"/>
        <v>82.774882104740627</v>
      </c>
      <c r="O23" s="225">
        <f t="shared" si="9"/>
        <v>93.114754098360649</v>
      </c>
      <c r="P23" s="224">
        <f t="shared" si="10"/>
        <v>82.253660958054112</v>
      </c>
      <c r="Q23" s="130"/>
      <c r="R23" s="227"/>
      <c r="S23" s="228"/>
      <c r="T23" s="228"/>
      <c r="U23" s="229"/>
      <c r="V23" s="228"/>
      <c r="W23" s="228"/>
      <c r="X23" s="229"/>
      <c r="Y23" s="230"/>
      <c r="Z23" s="2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50</v>
      </c>
      <c r="B24" s="165">
        <v>537</v>
      </c>
      <c r="C24" s="135">
        <v>3201</v>
      </c>
      <c r="D24" s="154">
        <f t="shared" si="1"/>
        <v>0.48229839821484799</v>
      </c>
      <c r="E24" s="99">
        <v>768</v>
      </c>
      <c r="F24" s="6">
        <v>4888</v>
      </c>
      <c r="G24" s="118">
        <f t="shared" si="2"/>
        <v>0.71816239755754263</v>
      </c>
      <c r="H24" s="97">
        <v>418</v>
      </c>
      <c r="I24" s="6">
        <v>3725</v>
      </c>
      <c r="J24" s="177">
        <f t="shared" si="3"/>
        <v>0.53830724409812936</v>
      </c>
      <c r="K24" s="220">
        <f t="shared" si="4"/>
        <v>69.921875</v>
      </c>
      <c r="L24" s="224">
        <f t="shared" si="5"/>
        <v>65.486906710310961</v>
      </c>
      <c r="M24" s="119">
        <f t="shared" si="6"/>
        <v>128.46889952153111</v>
      </c>
      <c r="N24" s="120">
        <f t="shared" si="7"/>
        <v>85.932885906040269</v>
      </c>
      <c r="O24" s="225">
        <f t="shared" si="9"/>
        <v>183.73205741626793</v>
      </c>
      <c r="P24" s="224">
        <f t="shared" si="10"/>
        <v>131.22147651006711</v>
      </c>
      <c r="Q24" s="130"/>
      <c r="R24" s="227"/>
      <c r="S24" s="228"/>
      <c r="T24" s="228"/>
      <c r="U24" s="229"/>
      <c r="V24" s="228"/>
      <c r="W24" s="228"/>
      <c r="X24" s="229"/>
      <c r="Y24" s="230"/>
      <c r="Z24" s="2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51</v>
      </c>
      <c r="B25" s="165">
        <v>572</v>
      </c>
      <c r="C25" s="135">
        <v>3075</v>
      </c>
      <c r="D25" s="154">
        <f t="shared" si="1"/>
        <v>0.46331383146224864</v>
      </c>
      <c r="E25" s="99">
        <v>516</v>
      </c>
      <c r="F25" s="6">
        <v>2853</v>
      </c>
      <c r="G25" s="118">
        <f t="shared" si="2"/>
        <v>0.41917293785426946</v>
      </c>
      <c r="H25" s="97">
        <v>416</v>
      </c>
      <c r="I25" s="6">
        <v>2002</v>
      </c>
      <c r="J25" s="177">
        <f t="shared" si="3"/>
        <v>0.28931304770052485</v>
      </c>
      <c r="K25" s="220">
        <f t="shared" si="4"/>
        <v>110.85271317829456</v>
      </c>
      <c r="L25" s="224">
        <f t="shared" si="5"/>
        <v>107.78128286014721</v>
      </c>
      <c r="M25" s="119">
        <f t="shared" si="6"/>
        <v>137.5</v>
      </c>
      <c r="N25" s="120">
        <f t="shared" si="7"/>
        <v>153.59640359640358</v>
      </c>
      <c r="O25" s="225">
        <f t="shared" si="9"/>
        <v>124.03846153846155</v>
      </c>
      <c r="P25" s="224">
        <f t="shared" si="10"/>
        <v>142.50749250749251</v>
      </c>
      <c r="Q25" s="130"/>
      <c r="R25" s="227"/>
      <c r="S25" s="228"/>
      <c r="T25" s="228"/>
      <c r="U25" s="229"/>
      <c r="V25" s="228"/>
      <c r="W25" s="228"/>
      <c r="X25" s="229"/>
      <c r="Y25" s="230"/>
      <c r="Z25" s="2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49</v>
      </c>
      <c r="B26" s="165">
        <v>396</v>
      </c>
      <c r="C26" s="135">
        <v>2562</v>
      </c>
      <c r="D26" s="154">
        <f t="shared" si="1"/>
        <v>0.38601952396952222</v>
      </c>
      <c r="E26" s="99">
        <v>404</v>
      </c>
      <c r="F26" s="6">
        <v>2763</v>
      </c>
      <c r="G26" s="118">
        <f t="shared" si="2"/>
        <v>0.40594981678631137</v>
      </c>
      <c r="H26" s="97">
        <v>390</v>
      </c>
      <c r="I26" s="6">
        <v>2417</v>
      </c>
      <c r="J26" s="177">
        <f t="shared" si="3"/>
        <v>0.34928553261347084</v>
      </c>
      <c r="K26" s="220">
        <f t="shared" si="4"/>
        <v>98.019801980198025</v>
      </c>
      <c r="L26" s="224">
        <f t="shared" si="5"/>
        <v>92.725298588490773</v>
      </c>
      <c r="M26" s="119">
        <f t="shared" si="6"/>
        <v>101.53846153846153</v>
      </c>
      <c r="N26" s="120">
        <f t="shared" si="7"/>
        <v>105.99917252792719</v>
      </c>
      <c r="O26" s="225">
        <f t="shared" si="9"/>
        <v>103.58974358974361</v>
      </c>
      <c r="P26" s="224">
        <f t="shared" si="10"/>
        <v>114.31526685974349</v>
      </c>
      <c r="Q26" s="130"/>
      <c r="R26" s="227"/>
      <c r="S26" s="228"/>
      <c r="T26" s="228"/>
      <c r="U26" s="229"/>
      <c r="V26" s="228"/>
      <c r="W26" s="228"/>
      <c r="X26" s="229"/>
      <c r="Y26" s="230"/>
      <c r="Z26" s="2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52</v>
      </c>
      <c r="B27" s="165">
        <v>532</v>
      </c>
      <c r="C27" s="135">
        <v>2479</v>
      </c>
      <c r="D27" s="154">
        <f t="shared" si="1"/>
        <v>0.37351381729915911</v>
      </c>
      <c r="E27" s="99">
        <v>491</v>
      </c>
      <c r="F27" s="6">
        <v>2213</v>
      </c>
      <c r="G27" s="118">
        <f t="shared" si="2"/>
        <v>0.3251418547043457</v>
      </c>
      <c r="H27" s="97">
        <v>460</v>
      </c>
      <c r="I27" s="6">
        <v>1819</v>
      </c>
      <c r="J27" s="177">
        <f t="shared" si="3"/>
        <v>0.26286734953409324</v>
      </c>
      <c r="K27" s="220">
        <f t="shared" si="4"/>
        <v>108.35030549898168</v>
      </c>
      <c r="L27" s="224">
        <f t="shared" si="5"/>
        <v>112.01988251242656</v>
      </c>
      <c r="M27" s="119">
        <f t="shared" si="6"/>
        <v>115.65217391304347</v>
      </c>
      <c r="N27" s="120">
        <f t="shared" si="7"/>
        <v>136.28367234744366</v>
      </c>
      <c r="O27" s="225">
        <f t="shared" si="9"/>
        <v>106.73913043478261</v>
      </c>
      <c r="P27" s="224">
        <f t="shared" si="10"/>
        <v>121.66025288620122</v>
      </c>
      <c r="Q27" s="130"/>
      <c r="R27" s="227"/>
      <c r="S27" s="228"/>
      <c r="T27" s="228"/>
      <c r="U27" s="229"/>
      <c r="V27" s="228"/>
      <c r="W27" s="228"/>
      <c r="X27" s="229"/>
      <c r="Y27" s="230"/>
      <c r="Z27" s="2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53</v>
      </c>
      <c r="B28" s="97">
        <v>172</v>
      </c>
      <c r="C28" s="6">
        <v>2346</v>
      </c>
      <c r="D28" s="154">
        <f t="shared" si="1"/>
        <v>0.35347455239363745</v>
      </c>
      <c r="E28" s="99">
        <v>76</v>
      </c>
      <c r="F28" s="6">
        <v>923</v>
      </c>
      <c r="G28" s="118">
        <f t="shared" si="2"/>
        <v>0.13561045273028066</v>
      </c>
      <c r="H28" s="97">
        <v>88</v>
      </c>
      <c r="I28" s="6">
        <v>564</v>
      </c>
      <c r="J28" s="177">
        <f t="shared" si="3"/>
        <v>8.1504774676871145E-2</v>
      </c>
      <c r="K28" s="220">
        <f t="shared" si="4"/>
        <v>226.31578947368419</v>
      </c>
      <c r="L28" s="224">
        <f t="shared" si="5"/>
        <v>254.17118093174432</v>
      </c>
      <c r="M28" s="119">
        <f t="shared" si="6"/>
        <v>195.45454545454547</v>
      </c>
      <c r="N28" s="120">
        <f t="shared" si="7"/>
        <v>415.95744680851067</v>
      </c>
      <c r="O28" s="225">
        <f t="shared" si="9"/>
        <v>86.36363636363636</v>
      </c>
      <c r="P28" s="224">
        <f t="shared" si="10"/>
        <v>163.65248226950357</v>
      </c>
      <c r="Q28" s="130"/>
      <c r="R28" s="227"/>
      <c r="S28" s="228"/>
      <c r="T28" s="228"/>
      <c r="U28" s="229"/>
      <c r="V28" s="228"/>
      <c r="W28" s="228"/>
      <c r="X28" s="229"/>
      <c r="Y28" s="230"/>
      <c r="Z28" s="2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54</v>
      </c>
      <c r="B29" s="97">
        <v>112</v>
      </c>
      <c r="C29" s="6">
        <v>1347</v>
      </c>
      <c r="D29" s="154">
        <f t="shared" si="1"/>
        <v>0.20295405885517037</v>
      </c>
      <c r="E29" s="99">
        <v>118</v>
      </c>
      <c r="F29" s="6">
        <v>841</v>
      </c>
      <c r="G29" s="118">
        <f t="shared" si="2"/>
        <v>0.12356272020169667</v>
      </c>
      <c r="H29" s="97">
        <v>118</v>
      </c>
      <c r="I29" s="6">
        <v>836</v>
      </c>
      <c r="J29" s="177">
        <f t="shared" si="3"/>
        <v>0.12081204189692248</v>
      </c>
      <c r="K29" s="220">
        <f t="shared" si="4"/>
        <v>94.915254237288138</v>
      </c>
      <c r="L29" s="224">
        <f t="shared" si="5"/>
        <v>160.16646848989296</v>
      </c>
      <c r="M29" s="119">
        <f t="shared" si="6"/>
        <v>94.915254237288138</v>
      </c>
      <c r="N29" s="120">
        <f t="shared" si="7"/>
        <v>161.1244019138756</v>
      </c>
      <c r="O29" s="225">
        <f t="shared" si="9"/>
        <v>100</v>
      </c>
      <c r="P29" s="224">
        <f t="shared" si="10"/>
        <v>100.5980861244019</v>
      </c>
      <c r="Q29" s="130"/>
      <c r="R29" s="227"/>
      <c r="S29" s="228"/>
      <c r="T29" s="228"/>
      <c r="U29" s="229"/>
      <c r="V29" s="228"/>
      <c r="W29" s="228"/>
      <c r="X29" s="229"/>
      <c r="Y29" s="230"/>
      <c r="Z29" s="2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56</v>
      </c>
      <c r="B30" s="97">
        <v>182</v>
      </c>
      <c r="C30" s="6">
        <v>1113</v>
      </c>
      <c r="D30" s="154">
        <f t="shared" si="1"/>
        <v>0.16769700631462853</v>
      </c>
      <c r="E30" s="99">
        <v>251</v>
      </c>
      <c r="F30" s="6">
        <v>1794</v>
      </c>
      <c r="G30" s="118">
        <f t="shared" si="2"/>
        <v>0.26358087995463003</v>
      </c>
      <c r="H30" s="97">
        <v>974</v>
      </c>
      <c r="I30" s="6">
        <v>7559</v>
      </c>
      <c r="J30" s="177">
        <f t="shared" si="3"/>
        <v>1.092366297486647</v>
      </c>
      <c r="K30" s="220">
        <f t="shared" si="4"/>
        <v>72.509960159362549</v>
      </c>
      <c r="L30" s="224">
        <f t="shared" si="5"/>
        <v>62.040133779264217</v>
      </c>
      <c r="M30" s="119">
        <f t="shared" si="6"/>
        <v>18.68583162217659</v>
      </c>
      <c r="N30" s="120">
        <f t="shared" si="7"/>
        <v>14.72416986373859</v>
      </c>
      <c r="O30" s="225">
        <f t="shared" si="9"/>
        <v>25.770020533880906</v>
      </c>
      <c r="P30" s="224">
        <f t="shared" si="10"/>
        <v>23.73329805529832</v>
      </c>
      <c r="Q30" s="130"/>
      <c r="R30" s="227"/>
      <c r="S30" s="228"/>
      <c r="T30" s="228"/>
      <c r="U30" s="229"/>
      <c r="V30" s="228"/>
      <c r="W30" s="228"/>
      <c r="X30" s="229"/>
      <c r="Y30" s="230"/>
      <c r="Z30" s="2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55</v>
      </c>
      <c r="B31" s="97">
        <v>229</v>
      </c>
      <c r="C31" s="6">
        <v>1050</v>
      </c>
      <c r="D31" s="154">
        <f t="shared" si="1"/>
        <v>0.15820472293832877</v>
      </c>
      <c r="E31" s="99">
        <v>218</v>
      </c>
      <c r="F31" s="6">
        <v>1115</v>
      </c>
      <c r="G31" s="118">
        <f t="shared" si="2"/>
        <v>0.16381977767525777</v>
      </c>
      <c r="H31" s="97">
        <v>361</v>
      </c>
      <c r="I31" s="6">
        <v>2106</v>
      </c>
      <c r="J31" s="177">
        <f t="shared" si="3"/>
        <v>0.30434229693172093</v>
      </c>
      <c r="K31" s="220">
        <f t="shared" si="4"/>
        <v>105.04587155963303</v>
      </c>
      <c r="L31" s="224">
        <f t="shared" si="5"/>
        <v>94.170403587443957</v>
      </c>
      <c r="M31" s="119">
        <f t="shared" si="6"/>
        <v>63.434903047091417</v>
      </c>
      <c r="N31" s="120">
        <f t="shared" si="7"/>
        <v>49.857549857549863</v>
      </c>
      <c r="O31" s="225">
        <f t="shared" si="9"/>
        <v>60.387811634349035</v>
      </c>
      <c r="P31" s="224">
        <f t="shared" si="10"/>
        <v>52.943969610636273</v>
      </c>
      <c r="Q31" s="130"/>
      <c r="R31" s="227"/>
      <c r="S31" s="228"/>
      <c r="T31" s="228"/>
      <c r="U31" s="229"/>
      <c r="V31" s="228"/>
      <c r="W31" s="228"/>
      <c r="X31" s="229"/>
      <c r="Y31" s="230"/>
      <c r="Z31" s="2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58</v>
      </c>
      <c r="B32" s="97">
        <v>115</v>
      </c>
      <c r="C32" s="6">
        <v>774</v>
      </c>
      <c r="D32" s="154">
        <f t="shared" si="1"/>
        <v>0.11661948148025379</v>
      </c>
      <c r="E32" s="99">
        <v>47</v>
      </c>
      <c r="F32" s="6">
        <v>289</v>
      </c>
      <c r="G32" s="118">
        <f t="shared" si="2"/>
        <v>4.246091098488744E-2</v>
      </c>
      <c r="H32" s="97">
        <v>176</v>
      </c>
      <c r="I32" s="6">
        <v>1311</v>
      </c>
      <c r="J32" s="177">
        <f t="shared" si="3"/>
        <v>0.18945524752017387</v>
      </c>
      <c r="K32" s="220">
        <f t="shared" si="4"/>
        <v>244.68085106382978</v>
      </c>
      <c r="L32" s="224">
        <f t="shared" si="5"/>
        <v>267.82006920415228</v>
      </c>
      <c r="M32" s="119">
        <f t="shared" si="6"/>
        <v>65.340909090909093</v>
      </c>
      <c r="N32" s="120">
        <f t="shared" si="7"/>
        <v>59.038901601830659</v>
      </c>
      <c r="O32" s="225">
        <f t="shared" si="9"/>
        <v>26.704545454545453</v>
      </c>
      <c r="P32" s="224">
        <f t="shared" si="10"/>
        <v>22.04424103737605</v>
      </c>
      <c r="Q32" s="130"/>
      <c r="R32" s="227"/>
      <c r="S32" s="228"/>
      <c r="T32" s="228"/>
      <c r="U32" s="229"/>
      <c r="V32" s="228"/>
      <c r="W32" s="228"/>
      <c r="X32" s="229"/>
      <c r="Y32" s="230"/>
      <c r="Z32" s="2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57</v>
      </c>
      <c r="B33" s="97">
        <v>110</v>
      </c>
      <c r="C33" s="6">
        <v>741</v>
      </c>
      <c r="D33" s="154">
        <f t="shared" si="1"/>
        <v>0.11164733304504916</v>
      </c>
      <c r="E33" s="99">
        <v>60</v>
      </c>
      <c r="F33" s="6">
        <v>206</v>
      </c>
      <c r="G33" s="118">
        <f t="shared" si="2"/>
        <v>3.0266254888881707E-2</v>
      </c>
      <c r="H33" s="97">
        <v>30</v>
      </c>
      <c r="I33" s="6">
        <v>157</v>
      </c>
      <c r="J33" s="177">
        <f t="shared" si="3"/>
        <v>2.268838585863257E-2</v>
      </c>
      <c r="K33" s="220">
        <f t="shared" si="4"/>
        <v>183.33333333333331</v>
      </c>
      <c r="L33" s="224">
        <f t="shared" si="5"/>
        <v>359.70873786407765</v>
      </c>
      <c r="M33" s="119">
        <f t="shared" si="6"/>
        <v>366.66666666666663</v>
      </c>
      <c r="N33" s="120">
        <f t="shared" si="7"/>
        <v>471.97452229299364</v>
      </c>
      <c r="O33" s="225">
        <f t="shared" si="9"/>
        <v>200</v>
      </c>
      <c r="P33" s="224">
        <f t="shared" si="10"/>
        <v>131.21019108280254</v>
      </c>
      <c r="Q33" s="130"/>
      <c r="R33" s="160"/>
      <c r="S33" s="231"/>
      <c r="T33" s="231"/>
      <c r="U33" s="232"/>
      <c r="V33" s="231"/>
      <c r="W33" s="231"/>
      <c r="X33" s="233"/>
      <c r="Y33" s="234"/>
      <c r="Z33" s="234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61</v>
      </c>
      <c r="B34" s="97">
        <v>171</v>
      </c>
      <c r="C34" s="6">
        <v>716</v>
      </c>
      <c r="D34" s="154">
        <f t="shared" si="1"/>
        <v>0.10788055392746991</v>
      </c>
      <c r="E34" s="99">
        <v>156</v>
      </c>
      <c r="F34" s="6">
        <v>616</v>
      </c>
      <c r="G34" s="118">
        <f t="shared" si="2"/>
        <v>9.0504917531801607E-2</v>
      </c>
      <c r="H34" s="97">
        <v>199</v>
      </c>
      <c r="I34" s="6">
        <v>678</v>
      </c>
      <c r="J34" s="177">
        <f t="shared" si="3"/>
        <v>9.797914402645147E-2</v>
      </c>
      <c r="K34" s="220">
        <f t="shared" si="4"/>
        <v>109.61538461538463</v>
      </c>
      <c r="L34" s="224">
        <f t="shared" si="5"/>
        <v>116.23376623376625</v>
      </c>
      <c r="M34" s="119">
        <f t="shared" si="6"/>
        <v>85.929648241206024</v>
      </c>
      <c r="N34" s="120">
        <f t="shared" si="7"/>
        <v>105.6047197640118</v>
      </c>
      <c r="O34" s="225">
        <f t="shared" si="9"/>
        <v>78.391959798994975</v>
      </c>
      <c r="P34" s="224">
        <f t="shared" si="10"/>
        <v>90.855457227138643</v>
      </c>
      <c r="Q34" s="130"/>
      <c r="R34" s="160"/>
      <c r="S34" s="235"/>
      <c r="T34" s="235"/>
      <c r="U34" s="236"/>
      <c r="V34" s="235"/>
      <c r="W34" s="235"/>
      <c r="X34" s="237"/>
      <c r="Y34" s="238"/>
      <c r="Z34" s="238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59</v>
      </c>
      <c r="B35" s="97">
        <v>183</v>
      </c>
      <c r="C35" s="6">
        <v>707</v>
      </c>
      <c r="D35" s="154">
        <f t="shared" si="1"/>
        <v>0.10652451344514138</v>
      </c>
      <c r="E35" s="99">
        <v>98</v>
      </c>
      <c r="F35" s="6">
        <v>457</v>
      </c>
      <c r="G35" s="118">
        <f t="shared" si="2"/>
        <v>6.7144070311742424E-2</v>
      </c>
      <c r="H35" s="97">
        <v>181</v>
      </c>
      <c r="I35" s="6">
        <v>679</v>
      </c>
      <c r="J35" s="177">
        <f t="shared" si="3"/>
        <v>9.8123656038289903E-2</v>
      </c>
      <c r="K35" s="220">
        <f t="shared" si="4"/>
        <v>186.73469387755102</v>
      </c>
      <c r="L35" s="224">
        <f t="shared" si="5"/>
        <v>154.70459518599563</v>
      </c>
      <c r="M35" s="119">
        <f t="shared" si="6"/>
        <v>101.10497237569061</v>
      </c>
      <c r="N35" s="120">
        <f t="shared" si="7"/>
        <v>104.1237113402062</v>
      </c>
      <c r="O35" s="225">
        <f t="shared" si="9"/>
        <v>54.143646408839771</v>
      </c>
      <c r="P35" s="224">
        <f t="shared" si="10"/>
        <v>67.304860088365245</v>
      </c>
      <c r="Q35" s="130"/>
      <c r="R35" s="160"/>
      <c r="S35" s="235"/>
      <c r="T35" s="235"/>
      <c r="U35" s="236"/>
      <c r="V35" s="235"/>
      <c r="W35" s="235"/>
      <c r="X35" s="237"/>
      <c r="Y35" s="238"/>
      <c r="Z35" s="238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60</v>
      </c>
      <c r="B36" s="97">
        <v>36</v>
      </c>
      <c r="C36" s="6">
        <v>657</v>
      </c>
      <c r="D36" s="154">
        <f t="shared" si="1"/>
        <v>9.899095520998287E-2</v>
      </c>
      <c r="E36" s="99">
        <v>23</v>
      </c>
      <c r="F36" s="6">
        <v>155</v>
      </c>
      <c r="G36" s="118">
        <f t="shared" si="2"/>
        <v>2.2773152950372157E-2</v>
      </c>
      <c r="H36" s="97">
        <v>105</v>
      </c>
      <c r="I36" s="6">
        <v>727</v>
      </c>
      <c r="J36" s="177">
        <f t="shared" si="3"/>
        <v>0.10506023260653426</v>
      </c>
      <c r="K36" s="220">
        <f t="shared" si="4"/>
        <v>156.52173913043478</v>
      </c>
      <c r="L36" s="224">
        <f t="shared" si="5"/>
        <v>423.87096774193543</v>
      </c>
      <c r="M36" s="119">
        <f t="shared" si="6"/>
        <v>34.285714285714285</v>
      </c>
      <c r="N36" s="120">
        <f t="shared" si="7"/>
        <v>90.371389270976621</v>
      </c>
      <c r="O36" s="225">
        <f t="shared" si="9"/>
        <v>21.904761904761905</v>
      </c>
      <c r="P36" s="224">
        <f t="shared" si="10"/>
        <v>21.320495185694636</v>
      </c>
      <c r="Q36" s="130"/>
      <c r="R36" s="160"/>
      <c r="S36" s="235"/>
      <c r="T36" s="235"/>
      <c r="U36" s="236"/>
      <c r="V36" s="235"/>
      <c r="W36" s="235"/>
      <c r="X36" s="237"/>
      <c r="Y36" s="238"/>
      <c r="Z36" s="238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62</v>
      </c>
      <c r="B37" s="97">
        <v>120</v>
      </c>
      <c r="C37" s="6">
        <v>634</v>
      </c>
      <c r="D37" s="154">
        <f t="shared" si="1"/>
        <v>9.5525518421809952E-2</v>
      </c>
      <c r="E37" s="99">
        <v>176</v>
      </c>
      <c r="F37" s="6">
        <v>895</v>
      </c>
      <c r="G37" s="118">
        <f t="shared" si="2"/>
        <v>0.13149659284247148</v>
      </c>
      <c r="H37" s="97">
        <v>164</v>
      </c>
      <c r="I37" s="6">
        <v>861</v>
      </c>
      <c r="J37" s="177">
        <f t="shared" si="3"/>
        <v>0.12442484219288308</v>
      </c>
      <c r="K37" s="220">
        <f t="shared" si="4"/>
        <v>68.181818181818173</v>
      </c>
      <c r="L37" s="224">
        <f t="shared" si="5"/>
        <v>70.837988826815646</v>
      </c>
      <c r="M37" s="119">
        <f t="shared" si="6"/>
        <v>73.170731707317074</v>
      </c>
      <c r="N37" s="120">
        <f t="shared" si="7"/>
        <v>73.635307781649246</v>
      </c>
      <c r="O37" s="225">
        <f t="shared" si="9"/>
        <v>107.31707317073172</v>
      </c>
      <c r="P37" s="224">
        <f t="shared" si="10"/>
        <v>103.94889663182344</v>
      </c>
      <c r="Q37" s="130"/>
      <c r="R37" s="130"/>
      <c r="S37" s="161"/>
      <c r="T37" s="161"/>
      <c r="U37" s="239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64</v>
      </c>
      <c r="B38" s="97">
        <v>25</v>
      </c>
      <c r="C38" s="6">
        <v>530</v>
      </c>
      <c r="D38" s="154">
        <f t="shared" ref="D38:D69" si="11">IF($C$83&lt;&gt;0,C38/$C$83*100,0)</f>
        <v>7.9855717292680248E-2</v>
      </c>
      <c r="E38" s="99">
        <v>15</v>
      </c>
      <c r="F38" s="6">
        <v>258</v>
      </c>
      <c r="G38" s="118">
        <f t="shared" ref="G38:G69" si="12">IF($F$83&lt;&gt;0,F38/$F$83*100,0)</f>
        <v>3.7906280394813009E-2</v>
      </c>
      <c r="H38" s="97">
        <v>11</v>
      </c>
      <c r="I38" s="6">
        <v>47</v>
      </c>
      <c r="J38" s="177">
        <f t="shared" ref="J38:J69" si="13">IF($I$83&lt;&gt;0,I38/$I$83*100,0)</f>
        <v>6.7920645564059278E-3</v>
      </c>
      <c r="K38" s="220">
        <f t="shared" ref="K38:K69" si="14">IF(OR(B38&lt;&gt;0)*(E38&lt;&gt;0),B38/E38*100," ")</f>
        <v>166.66666666666669</v>
      </c>
      <c r="L38" s="224">
        <f t="shared" ref="L38:L69" si="15">IF(OR(C38&lt;&gt;0)*(F38&lt;&gt;0),C38/F38*100," ")</f>
        <v>205.4263565891473</v>
      </c>
      <c r="M38" s="119">
        <f t="shared" ref="M38:M69" si="16">IF(OR(B38&lt;&gt;0)*(H38&lt;&gt;0),B38/H38*100," ")</f>
        <v>227.27272727272728</v>
      </c>
      <c r="N38" s="120">
        <f t="shared" ref="N38:N69" si="17">IF(OR(C38&lt;&gt;0)*(I38&lt;&gt;0),C38/I38*100," ")</f>
        <v>1127.6595744680851</v>
      </c>
      <c r="O38" s="225">
        <f t="shared" si="9"/>
        <v>136.36363636363635</v>
      </c>
      <c r="P38" s="224">
        <f t="shared" si="10"/>
        <v>548.936170212766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63</v>
      </c>
      <c r="B39" s="97">
        <v>181</v>
      </c>
      <c r="C39" s="6">
        <v>529</v>
      </c>
      <c r="D39" s="154">
        <f t="shared" si="11"/>
        <v>7.9705046127977075E-2</v>
      </c>
      <c r="E39" s="99">
        <v>173</v>
      </c>
      <c r="F39" s="6">
        <v>516</v>
      </c>
      <c r="G39" s="118">
        <f t="shared" si="12"/>
        <v>7.5812560789626018E-2</v>
      </c>
      <c r="H39" s="97">
        <v>173</v>
      </c>
      <c r="I39" s="6">
        <v>535</v>
      </c>
      <c r="J39" s="177">
        <f t="shared" si="13"/>
        <v>7.731392633355684E-2</v>
      </c>
      <c r="K39" s="220">
        <f t="shared" si="14"/>
        <v>104.62427745664739</v>
      </c>
      <c r="L39" s="224">
        <f t="shared" si="15"/>
        <v>102.51937984496125</v>
      </c>
      <c r="M39" s="119">
        <f t="shared" si="16"/>
        <v>104.62427745664739</v>
      </c>
      <c r="N39" s="120">
        <f t="shared" si="17"/>
        <v>98.878504672897193</v>
      </c>
      <c r="O39" s="225">
        <f t="shared" ref="O39:O70" si="18">IF(OR(E39&lt;&gt;0)*(H39&lt;&gt;0),E39/H39*100," ")</f>
        <v>100</v>
      </c>
      <c r="P39" s="224">
        <f t="shared" si="10"/>
        <v>96.44859813084112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77</v>
      </c>
      <c r="B40" s="97">
        <v>36</v>
      </c>
      <c r="C40" s="6">
        <v>512</v>
      </c>
      <c r="D40" s="154">
        <f t="shared" si="11"/>
        <v>7.714363632802318E-2</v>
      </c>
      <c r="E40" s="99">
        <v>40</v>
      </c>
      <c r="F40" s="6">
        <v>202</v>
      </c>
      <c r="G40" s="118">
        <f t="shared" si="12"/>
        <v>2.9678560619194681E-2</v>
      </c>
      <c r="H40" s="97">
        <v>63</v>
      </c>
      <c r="I40" s="6">
        <v>862</v>
      </c>
      <c r="J40" s="177">
        <f t="shared" si="13"/>
        <v>0.1245693542047215</v>
      </c>
      <c r="K40" s="220">
        <f t="shared" si="14"/>
        <v>90</v>
      </c>
      <c r="L40" s="224">
        <f t="shared" si="15"/>
        <v>253.46534653465346</v>
      </c>
      <c r="M40" s="119">
        <f t="shared" si="16"/>
        <v>57.142857142857139</v>
      </c>
      <c r="N40" s="120">
        <f t="shared" si="17"/>
        <v>59.396751740139209</v>
      </c>
      <c r="O40" s="225">
        <f t="shared" si="18"/>
        <v>63.492063492063487</v>
      </c>
      <c r="P40" s="224">
        <f t="shared" si="10"/>
        <v>23.433874709976799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65</v>
      </c>
      <c r="B41" s="97">
        <v>78</v>
      </c>
      <c r="C41" s="6">
        <v>484</v>
      </c>
      <c r="D41" s="154">
        <f t="shared" si="11"/>
        <v>7.2924843716334412E-2</v>
      </c>
      <c r="E41" s="99">
        <v>148</v>
      </c>
      <c r="F41" s="6">
        <v>742</v>
      </c>
      <c r="G41" s="118">
        <f t="shared" si="12"/>
        <v>0.10901728702694286</v>
      </c>
      <c r="H41" s="97">
        <v>154</v>
      </c>
      <c r="I41" s="6">
        <v>836</v>
      </c>
      <c r="J41" s="177">
        <f t="shared" si="13"/>
        <v>0.12081204189692248</v>
      </c>
      <c r="K41" s="220">
        <f t="shared" si="14"/>
        <v>52.702702702702695</v>
      </c>
      <c r="L41" s="224">
        <f t="shared" si="15"/>
        <v>65.229110512129381</v>
      </c>
      <c r="M41" s="119">
        <f t="shared" si="16"/>
        <v>50.649350649350644</v>
      </c>
      <c r="N41" s="120">
        <f t="shared" si="17"/>
        <v>57.894736842105267</v>
      </c>
      <c r="O41" s="225">
        <f t="shared" si="18"/>
        <v>96.103896103896105</v>
      </c>
      <c r="P41" s="224">
        <f t="shared" si="10"/>
        <v>88.755980861244026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66</v>
      </c>
      <c r="B42" s="97">
        <v>95</v>
      </c>
      <c r="C42" s="6">
        <v>461</v>
      </c>
      <c r="D42" s="154">
        <f t="shared" si="11"/>
        <v>6.9459406928161493E-2</v>
      </c>
      <c r="E42" s="99">
        <v>64</v>
      </c>
      <c r="F42" s="6">
        <v>298</v>
      </c>
      <c r="G42" s="118">
        <f t="shared" si="12"/>
        <v>4.3783223091683247E-2</v>
      </c>
      <c r="H42" s="97">
        <v>71</v>
      </c>
      <c r="I42" s="6">
        <v>387</v>
      </c>
      <c r="J42" s="177">
        <f t="shared" si="13"/>
        <v>5.5926148581470089E-2</v>
      </c>
      <c r="K42" s="220">
        <f t="shared" si="14"/>
        <v>148.4375</v>
      </c>
      <c r="L42" s="224">
        <f t="shared" si="15"/>
        <v>154.69798657718121</v>
      </c>
      <c r="M42" s="119">
        <f t="shared" si="16"/>
        <v>133.80281690140845</v>
      </c>
      <c r="N42" s="120">
        <f t="shared" si="17"/>
        <v>119.12144702842377</v>
      </c>
      <c r="O42" s="225">
        <f t="shared" si="18"/>
        <v>90.140845070422543</v>
      </c>
      <c r="P42" s="224">
        <f t="shared" si="10"/>
        <v>77.002583979328165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67</v>
      </c>
      <c r="B43" s="97">
        <v>73</v>
      </c>
      <c r="C43" s="6">
        <v>460</v>
      </c>
      <c r="D43" s="154">
        <f t="shared" si="11"/>
        <v>6.9308735763458335E-2</v>
      </c>
      <c r="E43" s="99">
        <v>58</v>
      </c>
      <c r="F43" s="6">
        <v>405</v>
      </c>
      <c r="G43" s="118">
        <f t="shared" si="12"/>
        <v>5.9504044805811125E-2</v>
      </c>
      <c r="H43" s="97">
        <v>67</v>
      </c>
      <c r="I43" s="6">
        <v>431</v>
      </c>
      <c r="J43" s="177">
        <f t="shared" si="13"/>
        <v>6.2284677102360748E-2</v>
      </c>
      <c r="K43" s="220">
        <f t="shared" si="14"/>
        <v>125.86206896551724</v>
      </c>
      <c r="L43" s="224">
        <f t="shared" si="15"/>
        <v>113.58024691358024</v>
      </c>
      <c r="M43" s="119">
        <f t="shared" si="16"/>
        <v>108.95522388059702</v>
      </c>
      <c r="N43" s="120">
        <f t="shared" si="17"/>
        <v>106.72853828306263</v>
      </c>
      <c r="O43" s="225">
        <f t="shared" si="18"/>
        <v>86.567164179104466</v>
      </c>
      <c r="P43" s="224">
        <f t="shared" si="10"/>
        <v>93.967517401392115</v>
      </c>
      <c r="Q43" s="130"/>
      <c r="R43" s="130"/>
      <c r="S43" s="219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69</v>
      </c>
      <c r="B44" s="97">
        <v>80</v>
      </c>
      <c r="C44" s="6">
        <v>420</v>
      </c>
      <c r="D44" s="154">
        <f t="shared" si="11"/>
        <v>6.3281889175331507E-2</v>
      </c>
      <c r="E44" s="99">
        <v>41</v>
      </c>
      <c r="F44" s="6">
        <v>161</v>
      </c>
      <c r="G44" s="118">
        <f t="shared" si="12"/>
        <v>2.3654694354902694E-2</v>
      </c>
      <c r="H44" s="97">
        <v>85</v>
      </c>
      <c r="I44" s="6">
        <v>377</v>
      </c>
      <c r="J44" s="177">
        <f t="shared" si="13"/>
        <v>5.4481028463085855E-2</v>
      </c>
      <c r="K44" s="220">
        <f t="shared" si="14"/>
        <v>195.1219512195122</v>
      </c>
      <c r="L44" s="224">
        <f t="shared" si="15"/>
        <v>260.86956521739131</v>
      </c>
      <c r="M44" s="119">
        <f t="shared" si="16"/>
        <v>94.117647058823522</v>
      </c>
      <c r="N44" s="120">
        <f t="shared" si="17"/>
        <v>111.40583554376657</v>
      </c>
      <c r="O44" s="225">
        <f t="shared" si="18"/>
        <v>48.235294117647058</v>
      </c>
      <c r="P44" s="224">
        <f t="shared" si="10"/>
        <v>42.705570291777192</v>
      </c>
      <c r="Q44" s="130"/>
      <c r="R44" s="130"/>
      <c r="S44" s="219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68</v>
      </c>
      <c r="B45" s="97">
        <v>88</v>
      </c>
      <c r="C45" s="6">
        <v>399</v>
      </c>
      <c r="D45" s="154">
        <f t="shared" si="11"/>
        <v>6.0117794716564935E-2</v>
      </c>
      <c r="E45" s="99">
        <v>44</v>
      </c>
      <c r="F45" s="6">
        <v>188</v>
      </c>
      <c r="G45" s="118">
        <f t="shared" si="12"/>
        <v>2.7621630675290099E-2</v>
      </c>
      <c r="H45" s="97">
        <v>84</v>
      </c>
      <c r="I45" s="6">
        <v>374</v>
      </c>
      <c r="J45" s="177">
        <f t="shared" si="13"/>
        <v>5.4047492427570579E-2</v>
      </c>
      <c r="K45" s="220">
        <f t="shared" si="14"/>
        <v>200</v>
      </c>
      <c r="L45" s="224">
        <f t="shared" si="15"/>
        <v>212.2340425531915</v>
      </c>
      <c r="M45" s="119">
        <f t="shared" si="16"/>
        <v>104.76190476190477</v>
      </c>
      <c r="N45" s="120">
        <f t="shared" si="17"/>
        <v>106.68449197860963</v>
      </c>
      <c r="O45" s="225">
        <f t="shared" si="18"/>
        <v>52.380952380952387</v>
      </c>
      <c r="P45" s="224">
        <f t="shared" si="10"/>
        <v>50.267379679144383</v>
      </c>
      <c r="Q45" s="130"/>
      <c r="R45" s="130"/>
      <c r="S45" s="219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70</v>
      </c>
      <c r="B46" s="97">
        <v>69</v>
      </c>
      <c r="C46" s="6">
        <v>359</v>
      </c>
      <c r="D46" s="154">
        <f t="shared" si="11"/>
        <v>5.4090948128438128E-2</v>
      </c>
      <c r="E46" s="99">
        <v>101</v>
      </c>
      <c r="F46" s="6">
        <v>571</v>
      </c>
      <c r="G46" s="118">
        <f t="shared" si="12"/>
        <v>8.3893356997822591E-2</v>
      </c>
      <c r="H46" s="97">
        <v>47</v>
      </c>
      <c r="I46" s="6">
        <v>237</v>
      </c>
      <c r="J46" s="177">
        <f t="shared" si="13"/>
        <v>3.4249346805706495E-2</v>
      </c>
      <c r="K46" s="220">
        <f t="shared" si="14"/>
        <v>68.316831683168317</v>
      </c>
      <c r="L46" s="224">
        <f t="shared" si="15"/>
        <v>62.872154115586689</v>
      </c>
      <c r="M46" s="119">
        <f t="shared" si="16"/>
        <v>146.80851063829786</v>
      </c>
      <c r="N46" s="120">
        <f t="shared" si="17"/>
        <v>151.47679324894514</v>
      </c>
      <c r="O46" s="225">
        <f t="shared" si="18"/>
        <v>214.89361702127661</v>
      </c>
      <c r="P46" s="224">
        <f t="shared" si="10"/>
        <v>240.9282700421941</v>
      </c>
      <c r="Q46" s="130"/>
      <c r="R46" s="130"/>
      <c r="S46" s="219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73</v>
      </c>
      <c r="B47" s="97">
        <v>42</v>
      </c>
      <c r="C47" s="6">
        <v>202</v>
      </c>
      <c r="D47" s="154">
        <f t="shared" si="11"/>
        <v>3.0435575270040392E-2</v>
      </c>
      <c r="E47" s="99">
        <v>68</v>
      </c>
      <c r="F47" s="6">
        <v>301</v>
      </c>
      <c r="G47" s="118">
        <f t="shared" si="12"/>
        <v>4.4223993793948514E-2</v>
      </c>
      <c r="H47" s="97">
        <v>58</v>
      </c>
      <c r="I47" s="6">
        <v>281</v>
      </c>
      <c r="J47" s="177">
        <f t="shared" si="13"/>
        <v>4.0607875326597147E-2</v>
      </c>
      <c r="K47" s="220">
        <f t="shared" si="14"/>
        <v>61.764705882352942</v>
      </c>
      <c r="L47" s="224">
        <f t="shared" si="15"/>
        <v>67.109634551495006</v>
      </c>
      <c r="M47" s="119">
        <f t="shared" si="16"/>
        <v>72.41379310344827</v>
      </c>
      <c r="N47" s="120">
        <f t="shared" si="17"/>
        <v>71.886120996441278</v>
      </c>
      <c r="O47" s="225">
        <f t="shared" si="18"/>
        <v>117.24137931034481</v>
      </c>
      <c r="P47" s="224">
        <f t="shared" si="10"/>
        <v>107.11743772241992</v>
      </c>
      <c r="Q47" s="130"/>
      <c r="R47" s="130"/>
      <c r="S47" s="219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72</v>
      </c>
      <c r="B48" s="97">
        <v>33</v>
      </c>
      <c r="C48" s="6">
        <v>186</v>
      </c>
      <c r="D48" s="154">
        <f t="shared" si="11"/>
        <v>2.802483663478967E-2</v>
      </c>
      <c r="E48" s="99">
        <v>32</v>
      </c>
      <c r="F48" s="6">
        <v>95</v>
      </c>
      <c r="G48" s="118">
        <f t="shared" si="12"/>
        <v>1.3957738905066805E-2</v>
      </c>
      <c r="H48" s="97">
        <v>45</v>
      </c>
      <c r="I48" s="6">
        <v>169</v>
      </c>
      <c r="J48" s="177">
        <f t="shared" si="13"/>
        <v>2.4422530000693658E-2</v>
      </c>
      <c r="K48" s="220">
        <f t="shared" si="14"/>
        <v>103.125</v>
      </c>
      <c r="L48" s="224">
        <f t="shared" si="15"/>
        <v>195.78947368421055</v>
      </c>
      <c r="M48" s="119">
        <f t="shared" si="16"/>
        <v>73.333333333333329</v>
      </c>
      <c r="N48" s="120">
        <f t="shared" si="17"/>
        <v>110.05917159763314</v>
      </c>
      <c r="O48" s="225">
        <f t="shared" si="18"/>
        <v>71.111111111111114</v>
      </c>
      <c r="P48" s="224">
        <f t="shared" si="10"/>
        <v>56.213017751479285</v>
      </c>
      <c r="Q48" s="130"/>
      <c r="R48" s="130"/>
      <c r="S48" s="219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71</v>
      </c>
      <c r="B49" s="97">
        <v>40</v>
      </c>
      <c r="C49" s="6">
        <v>179</v>
      </c>
      <c r="D49" s="154">
        <f t="shared" si="11"/>
        <v>2.6970138481867478E-2</v>
      </c>
      <c r="E49" s="99">
        <v>44</v>
      </c>
      <c r="F49" s="6">
        <v>206</v>
      </c>
      <c r="G49" s="118">
        <f t="shared" si="12"/>
        <v>3.0266254888881707E-2</v>
      </c>
      <c r="H49" s="97">
        <v>66</v>
      </c>
      <c r="I49" s="6">
        <v>276</v>
      </c>
      <c r="J49" s="177">
        <f t="shared" si="13"/>
        <v>3.9885315267405026E-2</v>
      </c>
      <c r="K49" s="220">
        <f t="shared" si="14"/>
        <v>90.909090909090907</v>
      </c>
      <c r="L49" s="224">
        <f t="shared" si="15"/>
        <v>86.893203883495147</v>
      </c>
      <c r="M49" s="119">
        <f t="shared" si="16"/>
        <v>60.606060606060609</v>
      </c>
      <c r="N49" s="120">
        <f t="shared" si="17"/>
        <v>64.85507246376811</v>
      </c>
      <c r="O49" s="225">
        <f t="shared" si="18"/>
        <v>66.666666666666657</v>
      </c>
      <c r="P49" s="224">
        <f t="shared" si="10"/>
        <v>74.637681159420282</v>
      </c>
      <c r="Q49" s="130"/>
      <c r="R49" s="130"/>
      <c r="S49" s="219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75</v>
      </c>
      <c r="B50" s="97">
        <v>57</v>
      </c>
      <c r="C50" s="6">
        <v>173</v>
      </c>
      <c r="D50" s="154">
        <f t="shared" si="11"/>
        <v>2.6066111493648458E-2</v>
      </c>
      <c r="E50" s="99">
        <v>49</v>
      </c>
      <c r="F50" s="6">
        <v>165</v>
      </c>
      <c r="G50" s="118">
        <f t="shared" si="12"/>
        <v>2.4242388624589717E-2</v>
      </c>
      <c r="H50" s="97">
        <v>54</v>
      </c>
      <c r="I50" s="6">
        <v>190</v>
      </c>
      <c r="J50" s="177">
        <f t="shared" si="13"/>
        <v>2.7457282249300562E-2</v>
      </c>
      <c r="K50" s="220">
        <f t="shared" si="14"/>
        <v>116.32653061224489</v>
      </c>
      <c r="L50" s="224">
        <f t="shared" si="15"/>
        <v>104.84848484848486</v>
      </c>
      <c r="M50" s="119">
        <f t="shared" si="16"/>
        <v>105.55555555555556</v>
      </c>
      <c r="N50" s="120">
        <f t="shared" si="17"/>
        <v>91.05263157894737</v>
      </c>
      <c r="O50" s="225">
        <f t="shared" si="18"/>
        <v>90.740740740740748</v>
      </c>
      <c r="P50" s="224">
        <f t="shared" si="10"/>
        <v>86.842105263157904</v>
      </c>
      <c r="Q50" s="130"/>
      <c r="R50" s="130"/>
      <c r="S50" s="219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74</v>
      </c>
      <c r="B51" s="97">
        <v>30</v>
      </c>
      <c r="C51" s="6">
        <v>157</v>
      </c>
      <c r="D51" s="154">
        <f t="shared" si="11"/>
        <v>2.3655372858397732E-2</v>
      </c>
      <c r="E51" s="99">
        <v>27</v>
      </c>
      <c r="F51" s="6">
        <v>147</v>
      </c>
      <c r="G51" s="118">
        <f t="shared" si="12"/>
        <v>2.1597764410998109E-2</v>
      </c>
      <c r="H51" s="97">
        <v>32</v>
      </c>
      <c r="I51" s="6">
        <v>270</v>
      </c>
      <c r="J51" s="177">
        <f t="shared" si="13"/>
        <v>3.901824319637448E-2</v>
      </c>
      <c r="K51" s="220">
        <f t="shared" si="14"/>
        <v>111.11111111111111</v>
      </c>
      <c r="L51" s="224">
        <f t="shared" si="15"/>
        <v>106.80272108843538</v>
      </c>
      <c r="M51" s="119">
        <f t="shared" si="16"/>
        <v>93.75</v>
      </c>
      <c r="N51" s="120">
        <f t="shared" si="17"/>
        <v>58.148148148148152</v>
      </c>
      <c r="O51" s="225">
        <f t="shared" si="18"/>
        <v>84.375</v>
      </c>
      <c r="P51" s="224">
        <f t="shared" si="10"/>
        <v>54.444444444444443</v>
      </c>
      <c r="Q51" s="130"/>
      <c r="R51" s="130"/>
      <c r="S51" s="219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76</v>
      </c>
      <c r="B52" s="97">
        <v>19</v>
      </c>
      <c r="C52" s="6">
        <v>153</v>
      </c>
      <c r="D52" s="154">
        <f t="shared" si="11"/>
        <v>2.3052688199585052E-2</v>
      </c>
      <c r="E52" s="99">
        <v>22</v>
      </c>
      <c r="F52" s="6">
        <v>89</v>
      </c>
      <c r="G52" s="118">
        <f t="shared" si="12"/>
        <v>1.307619750053627E-2</v>
      </c>
      <c r="H52" s="97">
        <v>27</v>
      </c>
      <c r="I52" s="6">
        <v>107</v>
      </c>
      <c r="J52" s="177">
        <f t="shared" si="13"/>
        <v>1.5462785266711368E-2</v>
      </c>
      <c r="K52" s="220">
        <f t="shared" si="14"/>
        <v>86.36363636363636</v>
      </c>
      <c r="L52" s="224">
        <f t="shared" si="15"/>
        <v>171.91011235955057</v>
      </c>
      <c r="M52" s="119">
        <f t="shared" si="16"/>
        <v>70.370370370370367</v>
      </c>
      <c r="N52" s="120">
        <f t="shared" si="17"/>
        <v>142.99065420560748</v>
      </c>
      <c r="O52" s="225">
        <f t="shared" si="18"/>
        <v>81.481481481481481</v>
      </c>
      <c r="P52" s="224">
        <f t="shared" si="10"/>
        <v>83.177570093457945</v>
      </c>
      <c r="Q52" s="130"/>
      <c r="R52" s="130"/>
      <c r="S52" s="219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78</v>
      </c>
      <c r="B53" s="97">
        <v>52</v>
      </c>
      <c r="C53" s="6">
        <v>137</v>
      </c>
      <c r="D53" s="154">
        <f t="shared" si="11"/>
        <v>2.0641949564334326E-2</v>
      </c>
      <c r="E53" s="99">
        <v>54</v>
      </c>
      <c r="F53" s="6">
        <v>105</v>
      </c>
      <c r="G53" s="118">
        <f t="shared" si="12"/>
        <v>1.5426974579284365E-2</v>
      </c>
      <c r="H53" s="97">
        <v>82</v>
      </c>
      <c r="I53" s="6">
        <v>188</v>
      </c>
      <c r="J53" s="177">
        <f t="shared" si="13"/>
        <v>2.7168258225623711E-2</v>
      </c>
      <c r="K53" s="220">
        <f t="shared" si="14"/>
        <v>96.296296296296291</v>
      </c>
      <c r="L53" s="224">
        <f t="shared" si="15"/>
        <v>130.47619047619048</v>
      </c>
      <c r="M53" s="119">
        <f t="shared" si="16"/>
        <v>63.414634146341463</v>
      </c>
      <c r="N53" s="120">
        <f t="shared" si="17"/>
        <v>72.872340425531917</v>
      </c>
      <c r="O53" s="225">
        <f t="shared" si="18"/>
        <v>65.853658536585371</v>
      </c>
      <c r="P53" s="224">
        <f t="shared" si="10"/>
        <v>55.851063829787229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79</v>
      </c>
      <c r="B54" s="97">
        <v>33</v>
      </c>
      <c r="C54" s="6">
        <v>123</v>
      </c>
      <c r="D54" s="154">
        <f t="shared" si="11"/>
        <v>1.8532553258489945E-2</v>
      </c>
      <c r="E54" s="99">
        <v>29</v>
      </c>
      <c r="F54" s="6">
        <v>129</v>
      </c>
      <c r="G54" s="118">
        <f t="shared" si="12"/>
        <v>1.8953140197406505E-2</v>
      </c>
      <c r="H54" s="97">
        <v>32</v>
      </c>
      <c r="I54" s="6">
        <v>112</v>
      </c>
      <c r="J54" s="177">
        <f t="shared" si="13"/>
        <v>1.6185345325903489E-2</v>
      </c>
      <c r="K54" s="220">
        <f t="shared" si="14"/>
        <v>113.79310344827587</v>
      </c>
      <c r="L54" s="224">
        <f t="shared" si="15"/>
        <v>95.348837209302332</v>
      </c>
      <c r="M54" s="119">
        <f t="shared" si="16"/>
        <v>103.125</v>
      </c>
      <c r="N54" s="120">
        <f t="shared" si="17"/>
        <v>109.82142857142858</v>
      </c>
      <c r="O54" s="225">
        <f t="shared" si="18"/>
        <v>90.625</v>
      </c>
      <c r="P54" s="224">
        <f t="shared" si="10"/>
        <v>115.17857142857142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80</v>
      </c>
      <c r="B55" s="97">
        <v>16</v>
      </c>
      <c r="C55" s="6">
        <v>113</v>
      </c>
      <c r="D55" s="154">
        <f t="shared" si="11"/>
        <v>1.7025841611458242E-2</v>
      </c>
      <c r="E55" s="99">
        <v>11</v>
      </c>
      <c r="F55" s="6">
        <v>36</v>
      </c>
      <c r="G55" s="118">
        <f t="shared" si="12"/>
        <v>5.2892484271832105E-3</v>
      </c>
      <c r="H55" s="97">
        <v>21</v>
      </c>
      <c r="I55" s="6">
        <v>109</v>
      </c>
      <c r="J55" s="177">
        <f t="shared" si="13"/>
        <v>1.5751809290388216E-2</v>
      </c>
      <c r="K55" s="220">
        <f t="shared" si="14"/>
        <v>145.45454545454547</v>
      </c>
      <c r="L55" s="224">
        <f t="shared" si="15"/>
        <v>313.88888888888886</v>
      </c>
      <c r="M55" s="119">
        <f t="shared" si="16"/>
        <v>76.19047619047619</v>
      </c>
      <c r="N55" s="120">
        <f t="shared" si="17"/>
        <v>103.6697247706422</v>
      </c>
      <c r="O55" s="225">
        <f t="shared" si="18"/>
        <v>52.380952380952387</v>
      </c>
      <c r="P55" s="224">
        <f t="shared" si="10"/>
        <v>33.027522935779821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83</v>
      </c>
      <c r="B56" s="97">
        <v>23</v>
      </c>
      <c r="C56" s="6">
        <v>69</v>
      </c>
      <c r="D56" s="154">
        <f t="shared" si="11"/>
        <v>1.0396310364518749E-2</v>
      </c>
      <c r="E56" s="99">
        <v>9</v>
      </c>
      <c r="F56" s="6">
        <v>37</v>
      </c>
      <c r="G56" s="118">
        <f t="shared" si="12"/>
        <v>5.4361719946049662E-3</v>
      </c>
      <c r="H56" s="97">
        <v>19</v>
      </c>
      <c r="I56" s="6">
        <v>60</v>
      </c>
      <c r="J56" s="177">
        <f t="shared" si="13"/>
        <v>8.6707207103054393E-3</v>
      </c>
      <c r="K56" s="220">
        <f t="shared" si="14"/>
        <v>255.55555555555554</v>
      </c>
      <c r="L56" s="224">
        <f t="shared" si="15"/>
        <v>186.48648648648648</v>
      </c>
      <c r="M56" s="119">
        <f t="shared" si="16"/>
        <v>121.05263157894737</v>
      </c>
      <c r="N56" s="120">
        <f t="shared" si="17"/>
        <v>114.99999999999999</v>
      </c>
      <c r="O56" s="225">
        <f t="shared" si="18"/>
        <v>47.368421052631575</v>
      </c>
      <c r="P56" s="224">
        <f t="shared" si="10"/>
        <v>61.666666666666671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82</v>
      </c>
      <c r="B57" s="97">
        <v>15</v>
      </c>
      <c r="C57" s="6">
        <v>69</v>
      </c>
      <c r="D57" s="154">
        <f t="shared" si="11"/>
        <v>1.0396310364518749E-2</v>
      </c>
      <c r="E57" s="99">
        <v>12</v>
      </c>
      <c r="F57" s="6">
        <v>91</v>
      </c>
      <c r="G57" s="118">
        <f t="shared" si="12"/>
        <v>1.3370044635379783E-2</v>
      </c>
      <c r="H57" s="97">
        <v>10</v>
      </c>
      <c r="I57" s="6">
        <v>39</v>
      </c>
      <c r="J57" s="177">
        <f t="shared" si="13"/>
        <v>5.6359684616985361E-3</v>
      </c>
      <c r="K57" s="220">
        <f t="shared" si="14"/>
        <v>125</v>
      </c>
      <c r="L57" s="224">
        <f t="shared" si="15"/>
        <v>75.824175824175825</v>
      </c>
      <c r="M57" s="119">
        <f t="shared" si="16"/>
        <v>150</v>
      </c>
      <c r="N57" s="120">
        <f t="shared" si="17"/>
        <v>176.92307692307691</v>
      </c>
      <c r="O57" s="225">
        <f t="shared" si="18"/>
        <v>120</v>
      </c>
      <c r="P57" s="224">
        <f t="shared" si="10"/>
        <v>233.33333333333334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81</v>
      </c>
      <c r="B58" s="97">
        <v>28</v>
      </c>
      <c r="C58" s="6">
        <v>67</v>
      </c>
      <c r="D58" s="154">
        <f t="shared" si="11"/>
        <v>1.0094968035112409E-2</v>
      </c>
      <c r="E58" s="99">
        <v>25</v>
      </c>
      <c r="F58" s="6">
        <v>57</v>
      </c>
      <c r="G58" s="118">
        <f t="shared" si="12"/>
        <v>8.3746433430400835E-3</v>
      </c>
      <c r="H58" s="97">
        <v>123</v>
      </c>
      <c r="I58" s="6">
        <v>159</v>
      </c>
      <c r="J58" s="177">
        <f t="shared" si="13"/>
        <v>2.2977409882309417E-2</v>
      </c>
      <c r="K58" s="220">
        <f t="shared" si="14"/>
        <v>112.00000000000001</v>
      </c>
      <c r="L58" s="224">
        <f t="shared" si="15"/>
        <v>117.54385964912282</v>
      </c>
      <c r="M58" s="119">
        <f t="shared" si="16"/>
        <v>22.76422764227642</v>
      </c>
      <c r="N58" s="120">
        <f t="shared" si="17"/>
        <v>42.138364779874216</v>
      </c>
      <c r="O58" s="225">
        <f t="shared" si="18"/>
        <v>20.325203252032519</v>
      </c>
      <c r="P58" s="224">
        <f t="shared" si="10"/>
        <v>35.849056603773583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85</v>
      </c>
      <c r="B59" s="97">
        <v>20</v>
      </c>
      <c r="C59" s="6">
        <v>66</v>
      </c>
      <c r="D59" s="154">
        <f t="shared" si="11"/>
        <v>9.9442968704092378E-3</v>
      </c>
      <c r="E59" s="99">
        <v>18</v>
      </c>
      <c r="F59" s="6">
        <v>85</v>
      </c>
      <c r="G59" s="118">
        <f t="shared" si="12"/>
        <v>1.2488503230849247E-2</v>
      </c>
      <c r="H59" s="97">
        <v>26</v>
      </c>
      <c r="I59" s="6">
        <v>79</v>
      </c>
      <c r="J59" s="177">
        <f t="shared" si="13"/>
        <v>1.1416448935235498E-2</v>
      </c>
      <c r="K59" s="220">
        <f t="shared" si="14"/>
        <v>111.11111111111111</v>
      </c>
      <c r="L59" s="224">
        <f t="shared" si="15"/>
        <v>77.64705882352942</v>
      </c>
      <c r="M59" s="119">
        <f t="shared" si="16"/>
        <v>76.923076923076934</v>
      </c>
      <c r="N59" s="120">
        <f t="shared" si="17"/>
        <v>83.544303797468359</v>
      </c>
      <c r="O59" s="225">
        <f t="shared" si="18"/>
        <v>69.230769230769226</v>
      </c>
      <c r="P59" s="224">
        <f t="shared" si="10"/>
        <v>107.59493670886076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84</v>
      </c>
      <c r="B60" s="97">
        <v>10</v>
      </c>
      <c r="C60" s="6">
        <v>62</v>
      </c>
      <c r="D60" s="154">
        <f t="shared" si="11"/>
        <v>9.3416122115965571E-3</v>
      </c>
      <c r="E60" s="99">
        <v>7</v>
      </c>
      <c r="F60" s="6">
        <v>28</v>
      </c>
      <c r="G60" s="118">
        <f t="shared" si="12"/>
        <v>4.113859887809164E-3</v>
      </c>
      <c r="H60" s="97">
        <v>19</v>
      </c>
      <c r="I60" s="6">
        <v>83</v>
      </c>
      <c r="J60" s="177">
        <f t="shared" si="13"/>
        <v>1.1994496982589193E-2</v>
      </c>
      <c r="K60" s="220">
        <f t="shared" si="14"/>
        <v>142.85714285714286</v>
      </c>
      <c r="L60" s="224">
        <f t="shared" si="15"/>
        <v>221.42857142857144</v>
      </c>
      <c r="M60" s="119">
        <f t="shared" si="16"/>
        <v>52.631578947368418</v>
      </c>
      <c r="N60" s="120">
        <f t="shared" si="17"/>
        <v>74.698795180722882</v>
      </c>
      <c r="O60" s="225">
        <f t="shared" si="18"/>
        <v>36.84210526315789</v>
      </c>
      <c r="P60" s="224">
        <f t="shared" si="10"/>
        <v>33.734939759036145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87</v>
      </c>
      <c r="B61" s="97">
        <v>12</v>
      </c>
      <c r="C61" s="6">
        <v>62</v>
      </c>
      <c r="D61" s="154">
        <f t="shared" si="11"/>
        <v>9.3416122115965571E-3</v>
      </c>
      <c r="E61" s="99">
        <v>13</v>
      </c>
      <c r="F61" s="6">
        <v>69</v>
      </c>
      <c r="G61" s="118">
        <f t="shared" si="12"/>
        <v>1.0137726152101154E-2</v>
      </c>
      <c r="H61" s="97">
        <v>9</v>
      </c>
      <c r="I61" s="6">
        <v>26</v>
      </c>
      <c r="J61" s="177">
        <f t="shared" si="13"/>
        <v>3.7573123077990246E-3</v>
      </c>
      <c r="K61" s="220">
        <f t="shared" si="14"/>
        <v>92.307692307692307</v>
      </c>
      <c r="L61" s="224">
        <f t="shared" si="15"/>
        <v>89.85507246376811</v>
      </c>
      <c r="M61" s="119">
        <f t="shared" si="16"/>
        <v>133.33333333333331</v>
      </c>
      <c r="N61" s="120">
        <f t="shared" si="17"/>
        <v>238.46153846153845</v>
      </c>
      <c r="O61" s="225">
        <f t="shared" si="18"/>
        <v>144.44444444444443</v>
      </c>
      <c r="P61" s="224">
        <f t="shared" si="10"/>
        <v>265.38461538461536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86</v>
      </c>
      <c r="B62" s="97">
        <v>5</v>
      </c>
      <c r="C62" s="6">
        <v>58</v>
      </c>
      <c r="D62" s="154">
        <f t="shared" si="11"/>
        <v>8.7389275527838765E-3</v>
      </c>
      <c r="E62" s="99">
        <v>14</v>
      </c>
      <c r="F62" s="6">
        <v>63</v>
      </c>
      <c r="G62" s="118">
        <f t="shared" si="12"/>
        <v>9.2561847475706189E-3</v>
      </c>
      <c r="H62" s="97">
        <v>9</v>
      </c>
      <c r="I62" s="6">
        <v>51</v>
      </c>
      <c r="J62" s="177">
        <f t="shared" si="13"/>
        <v>7.3701126037596246E-3</v>
      </c>
      <c r="K62" s="220">
        <f t="shared" si="14"/>
        <v>35.714285714285715</v>
      </c>
      <c r="L62" s="224">
        <f t="shared" si="15"/>
        <v>92.063492063492063</v>
      </c>
      <c r="M62" s="119">
        <f t="shared" si="16"/>
        <v>55.555555555555557</v>
      </c>
      <c r="N62" s="120">
        <f t="shared" si="17"/>
        <v>113.72549019607843</v>
      </c>
      <c r="O62" s="225">
        <f t="shared" si="18"/>
        <v>155.55555555555557</v>
      </c>
      <c r="P62" s="224">
        <f t="shared" si="10"/>
        <v>123.52941176470588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88</v>
      </c>
      <c r="B63" s="97">
        <v>11</v>
      </c>
      <c r="C63" s="6">
        <v>37</v>
      </c>
      <c r="D63" s="154">
        <f t="shared" si="11"/>
        <v>5.5748330940173004E-3</v>
      </c>
      <c r="E63" s="99">
        <v>7</v>
      </c>
      <c r="F63" s="6">
        <v>19</v>
      </c>
      <c r="G63" s="118">
        <f t="shared" si="12"/>
        <v>2.7915477810133613E-3</v>
      </c>
      <c r="H63" s="97">
        <v>22</v>
      </c>
      <c r="I63" s="6">
        <v>94</v>
      </c>
      <c r="J63" s="177">
        <f t="shared" si="13"/>
        <v>1.3584129112811856E-2</v>
      </c>
      <c r="K63" s="220">
        <f t="shared" si="14"/>
        <v>157.14285714285714</v>
      </c>
      <c r="L63" s="224">
        <f t="shared" si="15"/>
        <v>194.73684210526315</v>
      </c>
      <c r="M63" s="119">
        <f t="shared" si="16"/>
        <v>50</v>
      </c>
      <c r="N63" s="120">
        <f t="shared" si="17"/>
        <v>39.361702127659576</v>
      </c>
      <c r="O63" s="225">
        <f t="shared" si="18"/>
        <v>31.818181818181817</v>
      </c>
      <c r="P63" s="224">
        <f t="shared" si="10"/>
        <v>20.212765957446805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90</v>
      </c>
      <c r="B64" s="97">
        <v>13</v>
      </c>
      <c r="C64" s="6">
        <v>30</v>
      </c>
      <c r="D64" s="154">
        <f t="shared" si="11"/>
        <v>4.5201349410951084E-3</v>
      </c>
      <c r="E64" s="99">
        <v>8</v>
      </c>
      <c r="F64" s="6">
        <v>138</v>
      </c>
      <c r="G64" s="118">
        <f t="shared" si="12"/>
        <v>2.0275452304202309E-2</v>
      </c>
      <c r="H64" s="97">
        <v>19</v>
      </c>
      <c r="I64" s="6">
        <v>73</v>
      </c>
      <c r="J64" s="177">
        <f t="shared" si="13"/>
        <v>1.0549376864204953E-2</v>
      </c>
      <c r="K64" s="220">
        <f t="shared" si="14"/>
        <v>162.5</v>
      </c>
      <c r="L64" s="224">
        <f t="shared" si="15"/>
        <v>21.739130434782609</v>
      </c>
      <c r="M64" s="119">
        <f t="shared" si="16"/>
        <v>68.421052631578945</v>
      </c>
      <c r="N64" s="120">
        <f t="shared" si="17"/>
        <v>41.095890410958901</v>
      </c>
      <c r="O64" s="225">
        <f t="shared" si="18"/>
        <v>42.105263157894733</v>
      </c>
      <c r="P64" s="224">
        <f t="shared" si="10"/>
        <v>189.04109589041096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94</v>
      </c>
      <c r="B65" s="97">
        <v>8</v>
      </c>
      <c r="C65" s="6">
        <v>30</v>
      </c>
      <c r="D65" s="154">
        <f t="shared" si="11"/>
        <v>4.5201349410951084E-3</v>
      </c>
      <c r="E65" s="99">
        <v>3</v>
      </c>
      <c r="F65" s="6">
        <v>6</v>
      </c>
      <c r="G65" s="118">
        <f t="shared" si="12"/>
        <v>8.8154140453053516E-4</v>
      </c>
      <c r="H65" s="97">
        <v>4</v>
      </c>
      <c r="I65" s="6">
        <v>18</v>
      </c>
      <c r="J65" s="177">
        <f t="shared" si="13"/>
        <v>2.6012162130916324E-3</v>
      </c>
      <c r="K65" s="220">
        <f t="shared" si="14"/>
        <v>266.66666666666663</v>
      </c>
      <c r="L65" s="224">
        <f t="shared" si="15"/>
        <v>500</v>
      </c>
      <c r="M65" s="119">
        <f t="shared" si="16"/>
        <v>200</v>
      </c>
      <c r="N65" s="120">
        <f t="shared" si="17"/>
        <v>166.66666666666669</v>
      </c>
      <c r="O65" s="225">
        <f t="shared" si="18"/>
        <v>75</v>
      </c>
      <c r="P65" s="224">
        <f t="shared" si="10"/>
        <v>33.333333333333329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89</v>
      </c>
      <c r="B66" s="97">
        <v>5</v>
      </c>
      <c r="C66" s="6">
        <v>27</v>
      </c>
      <c r="D66" s="154">
        <f t="shared" si="11"/>
        <v>4.068121446985597E-3</v>
      </c>
      <c r="E66" s="99">
        <v>2</v>
      </c>
      <c r="F66" s="6">
        <v>6</v>
      </c>
      <c r="G66" s="118">
        <f t="shared" si="12"/>
        <v>8.8154140453053516E-4</v>
      </c>
      <c r="H66" s="97">
        <v>1</v>
      </c>
      <c r="I66" s="6">
        <v>1</v>
      </c>
      <c r="J66" s="177">
        <f t="shared" si="13"/>
        <v>1.44512011838424E-4</v>
      </c>
      <c r="K66" s="220">
        <f t="shared" si="14"/>
        <v>250</v>
      </c>
      <c r="L66" s="224">
        <f t="shared" si="15"/>
        <v>450</v>
      </c>
      <c r="M66" s="119">
        <f t="shared" si="16"/>
        <v>500</v>
      </c>
      <c r="N66" s="120">
        <f t="shared" si="17"/>
        <v>2700</v>
      </c>
      <c r="O66" s="225">
        <f t="shared" si="18"/>
        <v>200</v>
      </c>
      <c r="P66" s="224">
        <f t="shared" si="10"/>
        <v>600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95</v>
      </c>
      <c r="B67" s="97">
        <v>11</v>
      </c>
      <c r="C67" s="6">
        <v>26</v>
      </c>
      <c r="D67" s="154">
        <f t="shared" si="11"/>
        <v>3.9174502822824269E-3</v>
      </c>
      <c r="E67" s="99">
        <v>12</v>
      </c>
      <c r="F67" s="6">
        <v>44</v>
      </c>
      <c r="G67" s="118">
        <f t="shared" si="12"/>
        <v>6.4646369665572571E-3</v>
      </c>
      <c r="H67" s="97">
        <v>37</v>
      </c>
      <c r="I67" s="6">
        <v>111</v>
      </c>
      <c r="J67" s="177">
        <f t="shared" si="13"/>
        <v>1.6040833314065066E-2</v>
      </c>
      <c r="K67" s="220">
        <f t="shared" si="14"/>
        <v>91.666666666666657</v>
      </c>
      <c r="L67" s="224">
        <f t="shared" si="15"/>
        <v>59.090909090909093</v>
      </c>
      <c r="M67" s="119">
        <f t="shared" si="16"/>
        <v>29.72972972972973</v>
      </c>
      <c r="N67" s="120">
        <f t="shared" si="17"/>
        <v>23.423423423423422</v>
      </c>
      <c r="O67" s="225">
        <f t="shared" si="18"/>
        <v>32.432432432432435</v>
      </c>
      <c r="P67" s="224">
        <f t="shared" si="10"/>
        <v>39.63963963963964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91</v>
      </c>
      <c r="B68" s="97">
        <v>3</v>
      </c>
      <c r="C68" s="6">
        <v>22</v>
      </c>
      <c r="D68" s="154">
        <f t="shared" si="11"/>
        <v>3.3147656234697462E-3</v>
      </c>
      <c r="E68" s="99">
        <v>0</v>
      </c>
      <c r="F68" s="6">
        <v>0</v>
      </c>
      <c r="G68" s="118">
        <f t="shared" si="12"/>
        <v>0</v>
      </c>
      <c r="H68" s="97">
        <v>1</v>
      </c>
      <c r="I68" s="6">
        <v>3</v>
      </c>
      <c r="J68" s="177">
        <f t="shared" si="13"/>
        <v>4.3353603551527203E-4</v>
      </c>
      <c r="K68" s="220" t="str">
        <f t="shared" si="14"/>
        <v xml:space="preserve"> </v>
      </c>
      <c r="L68" s="224" t="str">
        <f t="shared" si="15"/>
        <v xml:space="preserve"> </v>
      </c>
      <c r="M68" s="119">
        <f t="shared" si="16"/>
        <v>300</v>
      </c>
      <c r="N68" s="120">
        <f t="shared" si="17"/>
        <v>733.33333333333326</v>
      </c>
      <c r="O68" s="225" t="str">
        <f t="shared" si="18"/>
        <v xml:space="preserve"> </v>
      </c>
      <c r="P68" s="224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92</v>
      </c>
      <c r="B69" s="97">
        <v>3</v>
      </c>
      <c r="C69" s="6">
        <v>19</v>
      </c>
      <c r="D69" s="154">
        <f t="shared" si="11"/>
        <v>2.8627521293602353E-3</v>
      </c>
      <c r="E69" s="99">
        <v>4</v>
      </c>
      <c r="F69" s="6">
        <v>17</v>
      </c>
      <c r="G69" s="118">
        <f t="shared" si="12"/>
        <v>2.4977006461698492E-3</v>
      </c>
      <c r="H69" s="97">
        <v>5</v>
      </c>
      <c r="I69" s="6">
        <v>16</v>
      </c>
      <c r="J69" s="177">
        <f t="shared" si="13"/>
        <v>2.312192189414784E-3</v>
      </c>
      <c r="K69" s="220">
        <f t="shared" si="14"/>
        <v>75</v>
      </c>
      <c r="L69" s="224">
        <f t="shared" si="15"/>
        <v>111.76470588235294</v>
      </c>
      <c r="M69" s="119">
        <f t="shared" si="16"/>
        <v>60</v>
      </c>
      <c r="N69" s="120">
        <f t="shared" si="17"/>
        <v>118.75</v>
      </c>
      <c r="O69" s="225">
        <f t="shared" si="18"/>
        <v>80</v>
      </c>
      <c r="P69" s="224">
        <f t="shared" si="10"/>
        <v>106.25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93</v>
      </c>
      <c r="B70" s="97">
        <v>8</v>
      </c>
      <c r="C70" s="6">
        <v>17</v>
      </c>
      <c r="D70" s="154">
        <f t="shared" ref="D70:D82" si="19">IF($C$83&lt;&gt;0,C70/$C$83*100,0)</f>
        <v>2.5614097999538945E-3</v>
      </c>
      <c r="E70" s="99">
        <v>7</v>
      </c>
      <c r="F70" s="6">
        <v>36</v>
      </c>
      <c r="G70" s="118">
        <f t="shared" ref="G70:G78" si="20">IF($F$83&lt;&gt;0,F70/$F$83*100,0)</f>
        <v>5.2892484271832105E-3</v>
      </c>
      <c r="H70" s="97">
        <v>5</v>
      </c>
      <c r="I70" s="6">
        <v>24</v>
      </c>
      <c r="J70" s="177">
        <f t="shared" ref="J70:J78" si="21">IF($I$83&lt;&gt;0,I70/$I$83*100,0)</f>
        <v>3.4682882841221762E-3</v>
      </c>
      <c r="K70" s="220">
        <f t="shared" ref="K70:L83" si="22">IF(OR(B70&lt;&gt;0)*(E70&lt;&gt;0),B70/E70*100," ")</f>
        <v>114.28571428571428</v>
      </c>
      <c r="L70" s="224">
        <f t="shared" ref="L70:L80" si="23">IF(OR(C70&lt;&gt;0)*(F70&lt;&gt;0),C70/F70*100," ")</f>
        <v>47.222222222222221</v>
      </c>
      <c r="M70" s="119">
        <f t="shared" ref="M70:N83" si="24">IF(OR(B70&lt;&gt;0)*(H70&lt;&gt;0),B70/H70*100," ")</f>
        <v>160</v>
      </c>
      <c r="N70" s="120">
        <f t="shared" ref="N70:N80" si="25">IF(OR(C70&lt;&gt;0)*(I70&lt;&gt;0),C70/I70*100," ")</f>
        <v>70.833333333333343</v>
      </c>
      <c r="O70" s="225">
        <f t="shared" si="18"/>
        <v>140</v>
      </c>
      <c r="P70" s="224">
        <f t="shared" si="10"/>
        <v>150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96</v>
      </c>
      <c r="B71" s="97">
        <v>4</v>
      </c>
      <c r="C71" s="6">
        <v>15</v>
      </c>
      <c r="D71" s="154">
        <f t="shared" si="19"/>
        <v>2.2600674705475542E-3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0" t="str">
        <f t="shared" si="22"/>
        <v xml:space="preserve"> </v>
      </c>
      <c r="L71" s="224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5" t="str">
        <f t="shared" ref="O71:P83" si="26">IF(OR(E71&lt;&gt;0)*(H71&lt;&gt;0),E71/H71*100," ")</f>
        <v xml:space="preserve"> </v>
      </c>
      <c r="P71" s="224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97</v>
      </c>
      <c r="B72" s="97">
        <v>5</v>
      </c>
      <c r="C72" s="6">
        <v>9</v>
      </c>
      <c r="D72" s="154">
        <f t="shared" si="19"/>
        <v>1.3560404823285323E-3</v>
      </c>
      <c r="E72" s="99">
        <v>8</v>
      </c>
      <c r="F72" s="6">
        <v>17</v>
      </c>
      <c r="G72" s="118">
        <f t="shared" si="20"/>
        <v>2.4977006461698492E-3</v>
      </c>
      <c r="H72" s="97">
        <v>0</v>
      </c>
      <c r="I72" s="6">
        <v>0</v>
      </c>
      <c r="J72" s="177">
        <f t="shared" si="21"/>
        <v>0</v>
      </c>
      <c r="K72" s="220">
        <f t="shared" si="22"/>
        <v>62.5</v>
      </c>
      <c r="L72" s="224">
        <f t="shared" si="23"/>
        <v>52.941176470588239</v>
      </c>
      <c r="M72" s="119" t="str">
        <f t="shared" si="24"/>
        <v xml:space="preserve"> </v>
      </c>
      <c r="N72" s="120" t="str">
        <f t="shared" si="25"/>
        <v xml:space="preserve"> </v>
      </c>
      <c r="O72" s="225" t="str">
        <f t="shared" si="26"/>
        <v xml:space="preserve"> </v>
      </c>
      <c r="P72" s="224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98</v>
      </c>
      <c r="B73" s="97">
        <v>2</v>
      </c>
      <c r="C73" s="6">
        <v>8</v>
      </c>
      <c r="D73" s="154">
        <f t="shared" si="19"/>
        <v>1.2053693176253622E-3</v>
      </c>
      <c r="E73" s="99">
        <v>5</v>
      </c>
      <c r="F73" s="6">
        <v>24</v>
      </c>
      <c r="G73" s="118">
        <f t="shared" si="20"/>
        <v>3.5261656181221407E-3</v>
      </c>
      <c r="H73" s="97">
        <v>2</v>
      </c>
      <c r="I73" s="6">
        <v>7</v>
      </c>
      <c r="J73" s="177">
        <f t="shared" si="21"/>
        <v>1.011584082868968E-3</v>
      </c>
      <c r="K73" s="220">
        <f t="shared" si="22"/>
        <v>40</v>
      </c>
      <c r="L73" s="224">
        <f t="shared" si="23"/>
        <v>33.333333333333329</v>
      </c>
      <c r="M73" s="119">
        <f t="shared" si="24"/>
        <v>100</v>
      </c>
      <c r="N73" s="120">
        <f t="shared" si="25"/>
        <v>114.28571428571428</v>
      </c>
      <c r="O73" s="225">
        <f t="shared" si="26"/>
        <v>250</v>
      </c>
      <c r="P73" s="224">
        <f t="shared" si="27"/>
        <v>342.85714285714283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99</v>
      </c>
      <c r="B74" s="97">
        <v>4</v>
      </c>
      <c r="C74" s="6">
        <v>5</v>
      </c>
      <c r="D74" s="154">
        <f t="shared" si="19"/>
        <v>7.5335582351585136E-4</v>
      </c>
      <c r="E74" s="99">
        <v>8</v>
      </c>
      <c r="F74" s="6">
        <v>22</v>
      </c>
      <c r="G74" s="118">
        <f t="shared" si="20"/>
        <v>3.2323184832786286E-3</v>
      </c>
      <c r="H74" s="97">
        <v>3</v>
      </c>
      <c r="I74" s="6">
        <v>15</v>
      </c>
      <c r="J74" s="177">
        <f t="shared" si="21"/>
        <v>2.1676801775763598E-3</v>
      </c>
      <c r="K74" s="220">
        <f t="shared" si="22"/>
        <v>50</v>
      </c>
      <c r="L74" s="224">
        <f t="shared" si="23"/>
        <v>22.727272727272727</v>
      </c>
      <c r="M74" s="119">
        <f t="shared" si="24"/>
        <v>133.33333333333331</v>
      </c>
      <c r="N74" s="120">
        <f t="shared" si="25"/>
        <v>33.333333333333329</v>
      </c>
      <c r="O74" s="225">
        <f t="shared" si="26"/>
        <v>266.66666666666663</v>
      </c>
      <c r="P74" s="224">
        <f t="shared" si="27"/>
        <v>146.66666666666666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101</v>
      </c>
      <c r="B75" s="97">
        <v>4</v>
      </c>
      <c r="C75" s="6">
        <v>4</v>
      </c>
      <c r="D75" s="154">
        <f t="shared" si="19"/>
        <v>6.0268465881268109E-4</v>
      </c>
      <c r="E75" s="99">
        <v>0</v>
      </c>
      <c r="F75" s="6">
        <v>0</v>
      </c>
      <c r="G75" s="118">
        <f t="shared" si="20"/>
        <v>0</v>
      </c>
      <c r="H75" s="97">
        <v>0</v>
      </c>
      <c r="I75" s="6">
        <v>0</v>
      </c>
      <c r="J75" s="177">
        <f t="shared" si="21"/>
        <v>0</v>
      </c>
      <c r="K75" s="220" t="str">
        <f t="shared" si="22"/>
        <v xml:space="preserve"> </v>
      </c>
      <c r="L75" s="224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5" t="str">
        <f t="shared" si="26"/>
        <v xml:space="preserve"> </v>
      </c>
      <c r="P75" s="224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100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5</v>
      </c>
      <c r="I76" s="6">
        <v>45</v>
      </c>
      <c r="J76" s="177">
        <f t="shared" si="21"/>
        <v>6.5030405327290803E-3</v>
      </c>
      <c r="K76" s="220" t="str">
        <f t="shared" si="22"/>
        <v xml:space="preserve"> </v>
      </c>
      <c r="L76" s="224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5" t="str">
        <f t="shared" si="26"/>
        <v xml:space="preserve"> </v>
      </c>
      <c r="P76" s="224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102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6</v>
      </c>
      <c r="I77" s="6">
        <v>36</v>
      </c>
      <c r="J77" s="177">
        <f t="shared" si="21"/>
        <v>5.2024324261832648E-3</v>
      </c>
      <c r="K77" s="220" t="str">
        <f t="shared" si="22"/>
        <v xml:space="preserve"> </v>
      </c>
      <c r="L77" s="224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5" t="str">
        <f t="shared" si="26"/>
        <v xml:space="preserve"> </v>
      </c>
      <c r="P77" s="224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103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0" t="str">
        <f t="shared" si="22"/>
        <v xml:space="preserve"> </v>
      </c>
      <c r="L78" s="224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5" t="str">
        <f t="shared" si="26"/>
        <v xml:space="preserve"> </v>
      </c>
      <c r="P78" s="224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104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0" t="str">
        <f t="shared" si="22"/>
        <v xml:space="preserve"> </v>
      </c>
      <c r="L79" s="224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5" t="str">
        <f t="shared" si="26"/>
        <v xml:space="preserve"> </v>
      </c>
      <c r="P79" s="224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105</v>
      </c>
      <c r="B80" s="167">
        <v>0</v>
      </c>
      <c r="C80" s="181">
        <v>0</v>
      </c>
      <c r="D80" s="169">
        <f t="shared" si="19"/>
        <v>0</v>
      </c>
      <c r="E80" s="172">
        <v>3</v>
      </c>
      <c r="F80" s="181">
        <v>14</v>
      </c>
      <c r="G80" s="173">
        <f t="shared" si="28"/>
        <v>2.056929943904582E-3</v>
      </c>
      <c r="H80" s="167">
        <v>2</v>
      </c>
      <c r="I80" s="162">
        <v>4</v>
      </c>
      <c r="J80" s="169">
        <f t="shared" si="29"/>
        <v>5.78048047353696E-4</v>
      </c>
      <c r="K80" s="220" t="str">
        <f t="shared" si="22"/>
        <v xml:space="preserve"> </v>
      </c>
      <c r="L80" s="224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5">
        <f t="shared" si="26"/>
        <v>150</v>
      </c>
      <c r="P80" s="224">
        <f t="shared" si="27"/>
        <v>350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29</v>
      </c>
      <c r="B81" s="168">
        <f>SUM(B6:B80)-B10</f>
        <v>100015</v>
      </c>
      <c r="C81" s="163">
        <f>SUM(C6:C80)-C10</f>
        <v>614377</v>
      </c>
      <c r="D81" s="193">
        <f t="shared" si="19"/>
        <v>92.568898156839637</v>
      </c>
      <c r="E81" s="174">
        <f>SUM(E6:E80)-E10</f>
        <v>101029</v>
      </c>
      <c r="F81" s="163">
        <f>SUM(F6:F80)-F10</f>
        <v>629891</v>
      </c>
      <c r="G81" s="194">
        <f>IF($F$83&lt;&gt;0,F81/$F$83*100,0)</f>
        <v>92.54583280685722</v>
      </c>
      <c r="H81" s="168">
        <f>SUM(H6:H80)-H10</f>
        <v>103512</v>
      </c>
      <c r="I81" s="163">
        <f>SUM(I6:I80)-I10</f>
        <v>630402</v>
      </c>
      <c r="J81" s="195">
        <f>IF($I$83&lt;&gt;0,I81/$I$83*100,0)</f>
        <v>91.100661286966172</v>
      </c>
      <c r="K81" s="179">
        <f t="shared" si="22"/>
        <v>98.996327787071039</v>
      </c>
      <c r="L81" s="164">
        <f t="shared" si="22"/>
        <v>97.53703418527968</v>
      </c>
      <c r="M81" s="178">
        <f t="shared" si="24"/>
        <v>96.621647731663955</v>
      </c>
      <c r="N81" s="180">
        <f t="shared" si="24"/>
        <v>97.457971262781527</v>
      </c>
      <c r="O81" s="179">
        <f t="shared" si="26"/>
        <v>97.601244300177754</v>
      </c>
      <c r="P81" s="164">
        <f t="shared" si="26"/>
        <v>99.918940612498048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30</v>
      </c>
      <c r="B82" s="196">
        <f>B10</f>
        <v>10500</v>
      </c>
      <c r="C82" s="197">
        <f>C10</f>
        <v>49320</v>
      </c>
      <c r="D82" s="198">
        <f t="shared" si="19"/>
        <v>7.4311018431603575</v>
      </c>
      <c r="E82" s="175">
        <f>E10</f>
        <v>10807</v>
      </c>
      <c r="F82" s="137">
        <f>F10</f>
        <v>50735</v>
      </c>
      <c r="G82" s="199">
        <f>IF($F$83&lt;&gt;0,F82/$F$83*100,0)</f>
        <v>7.4541671931427826</v>
      </c>
      <c r="H82" s="196">
        <f>H10</f>
        <v>12059</v>
      </c>
      <c r="I82" s="197">
        <f>I10</f>
        <v>61582</v>
      </c>
      <c r="J82" s="200">
        <f>IF($I$83&lt;&gt;0,I82/$I$83*100,0)</f>
        <v>8.8993387130338277</v>
      </c>
      <c r="K82" s="121">
        <f t="shared" si="22"/>
        <v>97.159248635143896</v>
      </c>
      <c r="L82" s="122">
        <f t="shared" si="22"/>
        <v>97.21099832462798</v>
      </c>
      <c r="M82" s="123">
        <f t="shared" si="24"/>
        <v>87.071896508831585</v>
      </c>
      <c r="N82" s="145">
        <f t="shared" si="24"/>
        <v>80.088337501217893</v>
      </c>
      <c r="O82" s="121">
        <f t="shared" si="26"/>
        <v>89.617712911518367</v>
      </c>
      <c r="P82" s="122">
        <f t="shared" si="26"/>
        <v>82.386086843558175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18</v>
      </c>
      <c r="B83" s="183">
        <f>B81+B82</f>
        <v>110515</v>
      </c>
      <c r="C83" s="184">
        <f>C81+C82</f>
        <v>663697</v>
      </c>
      <c r="D83" s="185">
        <f>D81+D82</f>
        <v>100</v>
      </c>
      <c r="E83" s="186">
        <f>SUM(E81:E82)</f>
        <v>111836</v>
      </c>
      <c r="F83" s="184">
        <f>SUM(F81:F82)</f>
        <v>680626</v>
      </c>
      <c r="G83" s="187">
        <f>G81+G82</f>
        <v>100</v>
      </c>
      <c r="H83" s="183">
        <f>SUM(H81:H82)</f>
        <v>115571</v>
      </c>
      <c r="I83" s="184">
        <f>SUM(I81:I82)</f>
        <v>691984</v>
      </c>
      <c r="J83" s="185">
        <f>J81+J82</f>
        <v>100</v>
      </c>
      <c r="K83" s="189">
        <f t="shared" si="22"/>
        <v>98.818806108945239</v>
      </c>
      <c r="L83" s="190">
        <f t="shared" si="22"/>
        <v>97.512730927117104</v>
      </c>
      <c r="M83" s="191">
        <f t="shared" si="24"/>
        <v>95.625200093449052</v>
      </c>
      <c r="N83" s="188">
        <f t="shared" si="24"/>
        <v>95.912188721126498</v>
      </c>
      <c r="O83" s="189">
        <f t="shared" si="26"/>
        <v>96.768220401311737</v>
      </c>
      <c r="P83" s="190">
        <f t="shared" si="26"/>
        <v>98.358632569539182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4" ma:contentTypeDescription="Stvaranje novog dokumenta." ma:contentTypeScope="" ma:versionID="da2a6337361b7aaf5b31fd205a1598fc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5879afd19be030a286848eda9556144f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780272-10CB-4671-B439-DB28BE847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34D70-8565-4025-ADB0-231A7A6942B8}">
  <ds:schemaRefs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222be194-551f-45fb-b3b7-e68d1d89e47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2024-03-28T07:04:52Z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