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E960F6A3-30CB-4827-873A-D0A5C836A8A2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2" i="5"/>
  <c r="C81" i="5"/>
  <c r="B82" i="5"/>
  <c r="B81" i="5"/>
  <c r="D39" i="3"/>
  <c r="O82" i="5" l="1"/>
  <c r="E83" i="5"/>
  <c r="M82" i="5"/>
  <c r="D27" i="3"/>
  <c r="H15" i="3"/>
  <c r="E26" i="3"/>
  <c r="M12" i="3"/>
  <c r="P12" i="3"/>
  <c r="O12" i="3"/>
  <c r="N12" i="3"/>
  <c r="L26" i="3"/>
  <c r="I83" i="5" l="1"/>
  <c r="J81" i="5" s="1"/>
  <c r="N82" i="5"/>
  <c r="P82" i="5"/>
  <c r="C83" i="5"/>
  <c r="D82" i="5" s="1"/>
  <c r="B83" i="5"/>
  <c r="K83" i="5" s="1"/>
  <c r="H83" i="5"/>
  <c r="O83" i="5" s="1"/>
  <c r="P81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J82" i="5" l="1"/>
  <c r="J83" i="5" s="1"/>
  <c r="D81" i="5"/>
  <c r="D83" i="5" s="1"/>
  <c r="N83" i="5"/>
  <c r="M83" i="5"/>
  <c r="P83" i="5"/>
  <c r="G82" i="5"/>
  <c r="G81" i="5"/>
  <c r="L83" i="5"/>
  <c r="H39" i="3"/>
  <c r="K6" i="5"/>
  <c r="L6" i="5"/>
  <c r="M6" i="5"/>
  <c r="N6" i="5"/>
  <c r="O6" i="5"/>
  <c r="P6" i="5"/>
  <c r="Q6" i="5"/>
  <c r="M7" i="5"/>
  <c r="N7" i="5"/>
  <c r="Q7" i="5"/>
  <c r="G83" i="5" l="1"/>
  <c r="E38" i="3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6" i="3" l="1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<sst xmlns="http://schemas.openxmlformats.org/spreadsheetml/2006/main" count="174" uniqueCount="109">
  <si>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</si>
  <si>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</si>
  <si>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</si>
  <si>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</si>
  <si>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</si>
  <si>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</si>
  <si>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</si>
  <si>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</si>
  <si>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</si>
  <si>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</si>
  <si>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</si>
  <si>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</si>
  <si>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</si>
  <si>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</si>
  <si>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</si>
  <si>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</si>
  <si>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</si>
  <si>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</si>
  <si>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Sveukupno</t>
  </si>
  <si>
    <t xml:space="preserve">SVEUKUPNO </t>
  </si>
  <si>
    <t>KOMERCIJALNI PROMET</t>
  </si>
  <si>
    <t>SVEUKUPNI PROMET</t>
  </si>
  <si>
    <t>NEKOMERCIALNI SMJEŠTAJ</t>
  </si>
  <si>
    <t>2022.</t>
  </si>
  <si>
    <t>DRŽAVA</t>
  </si>
  <si>
    <t>INDEKS 22/19</t>
  </si>
  <si>
    <t>2023.</t>
  </si>
  <si>
    <t>INDEKS 23/19</t>
  </si>
  <si>
    <t>INDEKS 23/22</t>
  </si>
  <si>
    <t>Ukupno strani</t>
  </si>
  <si>
    <t>Ukupno domaći</t>
  </si>
  <si>
    <t>Njemačka</t>
  </si>
  <si>
    <t>Austrija</t>
  </si>
  <si>
    <t>Mađarska</t>
  </si>
  <si>
    <t>Italija</t>
  </si>
  <si>
    <t>Slovenija</t>
  </si>
  <si>
    <t>Hrvatska</t>
  </si>
  <si>
    <t>Slovačka</t>
  </si>
  <si>
    <t>Češka</t>
  </si>
  <si>
    <t>Poljska</t>
  </si>
  <si>
    <t>Ukrajina</t>
  </si>
  <si>
    <t>Nizozemska</t>
  </si>
  <si>
    <t>Švicarska</t>
  </si>
  <si>
    <t>Srbija</t>
  </si>
  <si>
    <t>Belgija</t>
  </si>
  <si>
    <t>Bosna i Hercegovina</t>
  </si>
  <si>
    <t>Rumunjska</t>
  </si>
  <si>
    <t>Švedska</t>
  </si>
  <si>
    <t>Francuska</t>
  </si>
  <si>
    <t>Danska</t>
  </si>
  <si>
    <t>Letonija</t>
  </si>
  <si>
    <t>Ujedinjena Kraljevina</t>
  </si>
  <si>
    <t>SAD</t>
  </si>
  <si>
    <t>Ostale azijske zemlje</t>
  </si>
  <si>
    <t>Makedonija</t>
  </si>
  <si>
    <t>Litva</t>
  </si>
  <si>
    <t>Rusija</t>
  </si>
  <si>
    <t>Turska</t>
  </si>
  <si>
    <t>Bjelorusija</t>
  </si>
  <si>
    <t>Australija</t>
  </si>
  <si>
    <t>Albanija</t>
  </si>
  <si>
    <t>Kanada</t>
  </si>
  <si>
    <t>Estonija</t>
  </si>
  <si>
    <t>Španjolska</t>
  </si>
  <si>
    <t>Indija</t>
  </si>
  <si>
    <t>Norveška</t>
  </si>
  <si>
    <t>Bugarska</t>
  </si>
  <si>
    <t>Ostale europske zemlje</t>
  </si>
  <si>
    <t>Finska</t>
  </si>
  <si>
    <t>Ostale afričke zemlje</t>
  </si>
  <si>
    <t>Luksemburg</t>
  </si>
  <si>
    <t>Portugal</t>
  </si>
  <si>
    <t>Brazil</t>
  </si>
  <si>
    <t>Ostale zemlje Južne i Srednje Amerike</t>
  </si>
  <si>
    <t>Kazahstan</t>
  </si>
  <si>
    <t>Kina</t>
  </si>
  <si>
    <t>Grčka</t>
  </si>
  <si>
    <t>Kosovo</t>
  </si>
  <si>
    <t>Izrael</t>
  </si>
  <si>
    <t>Irska</t>
  </si>
  <si>
    <t>Crna Gora</t>
  </si>
  <si>
    <t>Koreja, Republika</t>
  </si>
  <si>
    <t>Tajland</t>
  </si>
  <si>
    <t>Japan</t>
  </si>
  <si>
    <t>Čile</t>
  </si>
  <si>
    <t>Novi Zeland</t>
  </si>
  <si>
    <t>Lihtenštajn</t>
  </si>
  <si>
    <t>Ostale zemlje Sjeverne Amerike</t>
  </si>
  <si>
    <t>Island</t>
  </si>
  <si>
    <t>Tunis</t>
  </si>
  <si>
    <t>Južnoafrička Republika</t>
  </si>
  <si>
    <t>Hong Kong, Kina</t>
  </si>
  <si>
    <t>Indonezija</t>
  </si>
  <si>
    <t>Ujedinjeni Arapski Emirati</t>
  </si>
  <si>
    <t>Meksiko</t>
  </si>
  <si>
    <t>Argentina</t>
  </si>
  <si>
    <t>Cipar</t>
  </si>
  <si>
    <t>Malta</t>
  </si>
  <si>
    <t>Ostale zemlje Oceanije</t>
  </si>
  <si>
    <t>Maroko</t>
  </si>
  <si>
    <t>Jordan</t>
  </si>
  <si>
    <t>Katar</t>
  </si>
  <si>
    <t>Kuvajt</t>
  </si>
  <si>
    <t>Makao, Kina</t>
  </si>
  <si>
    <t>Oman</t>
  </si>
  <si>
    <t>Tajvan, Kina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</si>
  <si>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2.10.2023.                                                                                                                                                                                                                                                                                                                                                                        siječanj - rujan, 2023.</t>
  </si>
  <si>
    <t>TURISTIČKI PROMET PO ZEMLJAMA  I-IX/2023</t>
  </si>
  <si>
    <t>IZVJEŠTAJ PO KAPACITETIMA I-IX/2023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</si>
</sst>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9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3" fontId="41" fillId="36" borderId="30" xfId="0" applyNumberFormat="1" applyFont="1" applyFill="1" applyBorder="1"/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11.429405058219182</c:v>
                </c:pt>
                <c:pt idx="1">
                  <c:v>45.847018396521939</c:v>
                </c:pt>
                <c:pt idx="2">
                  <c:v>7.0093836150949205</c:v>
                </c:pt>
                <c:pt idx="3">
                  <c:v>0.1848545194931589</c:v>
                </c:pt>
                <c:pt idx="4">
                  <c:v>35.529338410670803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1850</c:v>
                </c:pt>
                <c:pt idx="1">
                  <c:v>70149</c:v>
                </c:pt>
                <c:pt idx="2">
                  <c:v>458831</c:v>
                </c:pt>
                <c:pt idx="3">
                  <c:v>114384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2410</c:v>
                </c:pt>
                <c:pt idx="1">
                  <c:v>63425</c:v>
                </c:pt>
                <c:pt idx="2">
                  <c:v>479502</c:v>
                </c:pt>
                <c:pt idx="3">
                  <c:v>119107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1765</c:v>
                </c:pt>
                <c:pt idx="1">
                  <c:v>76958</c:v>
                </c:pt>
                <c:pt idx="2">
                  <c:v>466605</c:v>
                </c:pt>
                <c:pt idx="3">
                  <c:v>126334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26670</c:v>
                </c:pt>
                <c:pt idx="1">
                  <c:v>68201</c:v>
                </c:pt>
                <c:pt idx="2">
                  <c:v>11335</c:v>
                </c:pt>
                <c:pt idx="3" formatCode="General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26865</c:v>
                </c:pt>
                <c:pt idx="1">
                  <c:v>69602</c:v>
                </c:pt>
                <c:pt idx="2">
                  <c:v>10476</c:v>
                </c:pt>
                <c:pt idx="3" formatCode="General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28878</c:v>
                </c:pt>
                <c:pt idx="1">
                  <c:v>67802</c:v>
                </c:pt>
                <c:pt idx="2">
                  <c:v>13366</c:v>
                </c:pt>
                <c:pt idx="3" formatCode="General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1387645402193482"/>
                  <c:y val="-0.195412753136721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1.0389006375299461E-2"/>
                  <c:y val="-4.90754127531367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1184091518806"/>
                      <c:h val="0.301298769576074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1117480194840063"/>
                  <c:y val="-1.15876209445045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17044605862923506"/>
                  <c:y val="-7.241686803020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17770029436709034"/>
                  <c:y val="-0.10640285514968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2492008307267385"/>
                  <c:y val="-0.1705719257488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Mađarska</c:v>
                </c:pt>
                <c:pt idx="3">
                  <c:v>Slovenija</c:v>
                </c:pt>
                <c:pt idx="4">
                  <c:v>Italija</c:v>
                </c:pt>
                <c:pt idx="5">
                  <c:v>Hrvatska</c:v>
                </c:pt>
                <c:pt idx="6">
                  <c:v>Slovačka</c:v>
                </c:pt>
                <c:pt idx="7">
                  <c:v>Češka</c:v>
                </c:pt>
                <c:pt idx="8">
                  <c:v>Poljska</c:v>
                </c:pt>
                <c:pt idx="9">
                  <c:v>Ukrajina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29.840022070196863</c:v>
                </c:pt>
                <c:pt idx="1">
                  <c:v>12.600625528894287</c:v>
                </c:pt>
                <c:pt idx="2">
                  <c:v>7.957824845710106</c:v>
                </c:pt>
                <c:pt idx="3">
                  <c:v>7.8569280889751303</c:v>
                </c:pt>
                <c:pt idx="4">
                  <c:v>7.4953426305070874</c:v>
                </c:pt>
                <c:pt idx="5">
                  <c:v>7.3183470910426625</c:v>
                </c:pt>
                <c:pt idx="6">
                  <c:v>5.2408968187299099</c:v>
                </c:pt>
                <c:pt idx="7">
                  <c:v>4.8097220457088659</c:v>
                </c:pt>
                <c:pt idx="8">
                  <c:v>4.1876028728452885</c:v>
                </c:pt>
                <c:pt idx="9">
                  <c:v>1.6003992473814888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22" sqref="A22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106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sqref="A1:Q3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70" t="s">
        <v>108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81" t="s">
        <v>1</v>
      </c>
      <c r="B4" s="282"/>
      <c r="C4" s="285" t="s">
        <v>2</v>
      </c>
      <c r="D4" s="286"/>
      <c r="E4" s="286"/>
      <c r="F4" s="287"/>
      <c r="G4" s="285" t="s">
        <v>3</v>
      </c>
      <c r="H4" s="286"/>
      <c r="I4" s="286"/>
      <c r="J4" s="287"/>
      <c r="K4" s="278" t="s">
        <v>20</v>
      </c>
      <c r="L4" s="279"/>
      <c r="M4" s="279"/>
      <c r="N4" s="279"/>
      <c r="O4" s="279"/>
      <c r="P4" s="279"/>
      <c r="Q4" s="280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83"/>
      <c r="B5" s="284"/>
      <c r="C5" s="247" t="s">
        <v>4</v>
      </c>
      <c r="D5" s="248" t="s">
        <v>5</v>
      </c>
      <c r="E5" s="248" t="s">
        <v>6</v>
      </c>
      <c r="F5" s="249" t="s">
        <v>7</v>
      </c>
      <c r="G5" s="250" t="s">
        <v>4</v>
      </c>
      <c r="H5" s="248" t="s">
        <v>5</v>
      </c>
      <c r="I5" s="248" t="s">
        <v>6</v>
      </c>
      <c r="J5" s="251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56" t="s">
        <v>8</v>
      </c>
      <c r="B6" s="33" t="s">
        <v>26</v>
      </c>
      <c r="C6" s="100">
        <v>2931</v>
      </c>
      <c r="D6" s="34">
        <v>23739</v>
      </c>
      <c r="E6" s="34">
        <f>SUM(C6:D6)</f>
        <v>26670</v>
      </c>
      <c r="F6" s="35">
        <f>E6/E42*100</f>
        <v>22.426275825534169</v>
      </c>
      <c r="G6" s="100">
        <v>6649</v>
      </c>
      <c r="H6" s="34">
        <v>107735</v>
      </c>
      <c r="I6" s="34">
        <f>SUM(G6:H6)</f>
        <v>114384</v>
      </c>
      <c r="J6" s="85">
        <f>I6/I42*100</f>
        <v>11.429405058219182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57"/>
      <c r="B7" s="4" t="s">
        <v>23</v>
      </c>
      <c r="C7" s="99">
        <v>2593</v>
      </c>
      <c r="D7" s="6">
        <v>24272</v>
      </c>
      <c r="E7" s="6">
        <f>SUM(C7:D7)</f>
        <v>26865</v>
      </c>
      <c r="F7" s="7">
        <f>E7/E43*100</f>
        <v>22.325175551585158</v>
      </c>
      <c r="G7" s="99">
        <v>6521</v>
      </c>
      <c r="H7" s="6">
        <v>112586</v>
      </c>
      <c r="I7" s="6">
        <f>SUM(G7:H7)</f>
        <v>119107</v>
      </c>
      <c r="J7" s="86">
        <f>I7/I43*100</f>
        <v>12.168501880847638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57"/>
      <c r="B8" s="4" t="s">
        <v>9</v>
      </c>
      <c r="C8" s="99">
        <v>3040</v>
      </c>
      <c r="D8" s="6">
        <v>25838</v>
      </c>
      <c r="E8" s="6">
        <f>SUM(C8:D8)</f>
        <v>28878</v>
      </c>
      <c r="F8" s="7">
        <f>E8/E44*100</f>
        <v>23.182704889738055</v>
      </c>
      <c r="G8" s="99">
        <v>8391</v>
      </c>
      <c r="H8" s="6">
        <v>117943</v>
      </c>
      <c r="I8" s="6">
        <f>SUM(G8:H8)</f>
        <v>126334</v>
      </c>
      <c r="J8" s="86">
        <f>I8/I44*100</f>
        <v>10.025163291590255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57"/>
      <c r="B9" s="4" t="s">
        <v>28</v>
      </c>
      <c r="C9" s="8">
        <f>C6/C7*100</f>
        <v>113.03509448515234</v>
      </c>
      <c r="D9" s="9">
        <f>D6/D7*100</f>
        <v>97.804054054054063</v>
      </c>
      <c r="E9" s="9">
        <f>E6/E7*100</f>
        <v>99.274148520379683</v>
      </c>
      <c r="F9" s="7"/>
      <c r="G9" s="10">
        <f>G6/G7*100</f>
        <v>101.96288912743445</v>
      </c>
      <c r="H9" s="9">
        <f>H6/H7*100</f>
        <v>95.691293766542913</v>
      </c>
      <c r="I9" s="9">
        <f>I6/I7*100</f>
        <v>96.034657912633179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57"/>
      <c r="B10" s="4" t="s">
        <v>27</v>
      </c>
      <c r="C10" s="8">
        <f>C6/C8*100</f>
        <v>96.41447368421052</v>
      </c>
      <c r="D10" s="9">
        <f>D6/D8*100</f>
        <v>91.876306215651368</v>
      </c>
      <c r="E10" s="9">
        <f>E6/E8*100</f>
        <v>92.354041138583014</v>
      </c>
      <c r="F10" s="7"/>
      <c r="G10" s="10">
        <f>G6/G8*100</f>
        <v>79.239661542128474</v>
      </c>
      <c r="H10" s="9">
        <f>H6/H8*100</f>
        <v>91.344971723629214</v>
      </c>
      <c r="I10" s="9">
        <f>I6/I8*100</f>
        <v>90.540947013472234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58"/>
      <c r="B11" s="18" t="s">
        <v>7</v>
      </c>
      <c r="C11" s="54">
        <f>C6/E6*100</f>
        <v>10.989876265466817</v>
      </c>
      <c r="D11" s="20">
        <f>D6/E6*100</f>
        <v>89.010123734533181</v>
      </c>
      <c r="E11" s="20">
        <f>SUM(C11:D11)</f>
        <v>100</v>
      </c>
      <c r="F11" s="21"/>
      <c r="G11" s="19">
        <f>G6/I6*100</f>
        <v>5.8128759267030352</v>
      </c>
      <c r="H11" s="20">
        <f>H6/I6*100</f>
        <v>94.187124073296971</v>
      </c>
      <c r="I11" s="20">
        <f>SUM(G11:H11)</f>
        <v>100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59" t="s">
        <v>10</v>
      </c>
      <c r="B12" s="33" t="s">
        <v>26</v>
      </c>
      <c r="C12" s="100">
        <v>5822</v>
      </c>
      <c r="D12" s="34">
        <v>62379</v>
      </c>
      <c r="E12" s="37">
        <f>SUM(C12:D12)</f>
        <v>68201</v>
      </c>
      <c r="F12" s="38">
        <f>E12/E42*100</f>
        <v>57.34887280004709</v>
      </c>
      <c r="G12" s="96">
        <v>34783</v>
      </c>
      <c r="H12" s="37">
        <v>424048</v>
      </c>
      <c r="I12" s="37">
        <f>SUM(G12:H12)</f>
        <v>458831</v>
      </c>
      <c r="J12" s="88">
        <f>I12/I42*100</f>
        <v>45.847018396521939</v>
      </c>
      <c r="K12" s="74"/>
      <c r="M12" s="105" t="str">
        <f>A6</f>
        <v>HOTELI</v>
      </c>
      <c r="N12" s="105" t="str">
        <f>A12</f>
        <v>OBJEKTI U DOMAĆINSTVU</v>
      </c>
      <c r="O12" s="105" t="str">
        <f>A18</f>
        <v>OSTALI UGOSTITELJSKI OBJEKTI ZA SMJEŠTAJ</v>
      </c>
      <c r="P12" s="105" t="str">
        <f>A24</f>
        <v>KAMPOVI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59"/>
      <c r="B13" s="4" t="s">
        <v>23</v>
      </c>
      <c r="C13" s="99">
        <v>6051</v>
      </c>
      <c r="D13" s="6">
        <v>63551</v>
      </c>
      <c r="E13" s="6">
        <f>SUM(C13:D13)</f>
        <v>69602</v>
      </c>
      <c r="F13" s="7">
        <f>E13/E43*100</f>
        <v>57.840196119167317</v>
      </c>
      <c r="G13" s="97">
        <v>35312</v>
      </c>
      <c r="H13" s="6">
        <v>444190</v>
      </c>
      <c r="I13" s="6">
        <f>SUM(G13:H13)</f>
        <v>479502</v>
      </c>
      <c r="J13" s="86">
        <f>I13/I43*100</f>
        <v>48.988061061652161</v>
      </c>
      <c r="K13" s="74"/>
      <c r="L13" s="105" t="str">
        <f>B6</f>
        <v>2023.</v>
      </c>
      <c r="M13" s="116">
        <f>E6</f>
        <v>26670</v>
      </c>
      <c r="N13" s="116">
        <f>E12</f>
        <v>68201</v>
      </c>
      <c r="O13" s="116">
        <f>E18</f>
        <v>11335</v>
      </c>
      <c r="P13" s="1">
        <f>E24</f>
        <v>296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59"/>
      <c r="B14" s="4" t="s">
        <v>9</v>
      </c>
      <c r="C14" s="99">
        <v>6329</v>
      </c>
      <c r="D14" s="6">
        <v>61473</v>
      </c>
      <c r="E14" s="6">
        <f>C14+D14</f>
        <v>67802</v>
      </c>
      <c r="F14" s="7">
        <f>E14/E44*100</f>
        <v>54.430146025833494</v>
      </c>
      <c r="G14" s="97">
        <v>40381</v>
      </c>
      <c r="H14" s="6">
        <v>426224</v>
      </c>
      <c r="I14" s="6">
        <f>SUM(G14:H14)</f>
        <v>466605</v>
      </c>
      <c r="J14" s="86">
        <f>I14/I44*100</f>
        <v>37.027176513626344</v>
      </c>
      <c r="K14" s="74"/>
      <c r="L14" s="105" t="str">
        <f>B7</f>
        <v>2022.</v>
      </c>
      <c r="M14" s="116">
        <f>E7</f>
        <v>26865</v>
      </c>
      <c r="N14" s="116">
        <f>E13</f>
        <v>69602</v>
      </c>
      <c r="O14" s="117">
        <f>E19</f>
        <v>10476</v>
      </c>
      <c r="P14" s="1">
        <f>E25</f>
        <v>415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59"/>
      <c r="B15" s="4" t="s">
        <v>28</v>
      </c>
      <c r="C15" s="12">
        <f>C12/C13*100</f>
        <v>96.215501569988433</v>
      </c>
      <c r="D15" s="13">
        <f>D12/D13*11</f>
        <v>10.797139305439725</v>
      </c>
      <c r="E15" s="13">
        <f>E12/E13*100</f>
        <v>97.987126806700957</v>
      </c>
      <c r="F15" s="7"/>
      <c r="G15" s="17">
        <f>G12/G13*100</f>
        <v>98.501925690983242</v>
      </c>
      <c r="H15" s="13">
        <f>H12/H13*100</f>
        <v>95.465453972399189</v>
      </c>
      <c r="I15" s="13">
        <f>I12/I13*100</f>
        <v>95.689069075832847</v>
      </c>
      <c r="J15" s="86"/>
      <c r="K15" s="74"/>
      <c r="L15" s="105" t="str">
        <f>B8</f>
        <v>2019.</v>
      </c>
      <c r="M15" s="116">
        <f>E8</f>
        <v>28878</v>
      </c>
      <c r="N15" s="116">
        <f>E14</f>
        <v>67802</v>
      </c>
      <c r="O15" s="117">
        <f>E20</f>
        <v>13366</v>
      </c>
      <c r="P15" s="1">
        <f>E26</f>
        <v>321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59"/>
      <c r="B16" s="4" t="s">
        <v>27</v>
      </c>
      <c r="C16" s="12">
        <f>C12/C14*100</f>
        <v>91.989255806604518</v>
      </c>
      <c r="D16" s="13">
        <f>D12/D14*100</f>
        <v>101.47381777365673</v>
      </c>
      <c r="E16" s="13">
        <f>E12/E14*100</f>
        <v>100.58847821598182</v>
      </c>
      <c r="F16" s="7"/>
      <c r="G16" s="17">
        <f>G12/G14*100</f>
        <v>86.137044649711498</v>
      </c>
      <c r="H16" s="13">
        <f>H12/H14*100</f>
        <v>99.489470325462676</v>
      </c>
      <c r="I16" s="13">
        <f>I12/I14*100</f>
        <v>98.333922696927814</v>
      </c>
      <c r="J16" s="86"/>
      <c r="K16" s="74"/>
      <c r="Q16" s="75"/>
      <c r="S16" s="115"/>
      <c r="T16" s="115"/>
      <c r="U16" s="105"/>
      <c r="V16" s="116"/>
      <c r="W16" s="116"/>
      <c r="X16" s="242"/>
      <c r="Y16" s="243"/>
      <c r="Z16" s="116"/>
      <c r="AA16" s="242"/>
      <c r="AB16" s="115"/>
      <c r="AC16" s="115"/>
    </row>
    <row r="17" spans="1:29" ht="15" customHeight="1" thickBot="1" x14ac:dyDescent="0.3">
      <c r="A17" s="259"/>
      <c r="B17" s="11" t="s">
        <v>7</v>
      </c>
      <c r="C17" s="55">
        <f>C12/E12*100</f>
        <v>8.5365317224087622</v>
      </c>
      <c r="D17" s="15">
        <f>D12/E12*100</f>
        <v>91.463468277591247</v>
      </c>
      <c r="E17" s="15">
        <f>SUM(C17:D17)</f>
        <v>100.00000000000001</v>
      </c>
      <c r="F17" s="16"/>
      <c r="G17" s="14">
        <f>G12/I12*100</f>
        <v>7.580786825650403</v>
      </c>
      <c r="H17" s="15">
        <f>H12/I12*100</f>
        <v>92.419213174349608</v>
      </c>
      <c r="I17" s="15">
        <f>SUM(G17:H17)</f>
        <v>100.00000000000001</v>
      </c>
      <c r="J17" s="89"/>
      <c r="K17" s="74"/>
      <c r="Q17" s="75"/>
      <c r="S17" s="115"/>
      <c r="T17" s="115"/>
      <c r="U17" s="105"/>
      <c r="V17" s="116"/>
      <c r="W17" s="116"/>
      <c r="X17" s="244"/>
      <c r="Y17" s="243"/>
      <c r="Z17" s="116"/>
      <c r="AA17" s="244"/>
      <c r="AB17" s="115"/>
      <c r="AC17" s="115"/>
    </row>
    <row r="18" spans="1:29" ht="15" customHeight="1" thickBot="1" x14ac:dyDescent="0.3">
      <c r="A18" s="260" t="s">
        <v>11</v>
      </c>
      <c r="B18" s="33" t="s">
        <v>26</v>
      </c>
      <c r="C18" s="100">
        <v>945</v>
      </c>
      <c r="D18" s="34">
        <v>10390</v>
      </c>
      <c r="E18" s="34">
        <f>C18+D18</f>
        <v>11335</v>
      </c>
      <c r="F18" s="35">
        <f>E18/E42*100</f>
        <v>9.5313774459103779</v>
      </c>
      <c r="G18" s="93">
        <v>5767</v>
      </c>
      <c r="H18" s="34">
        <v>64382</v>
      </c>
      <c r="I18" s="34">
        <f>G18+H18</f>
        <v>70149</v>
      </c>
      <c r="J18" s="85">
        <f>I18/I42*100</f>
        <v>7.0093836150949205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4"/>
      <c r="Y18" s="245"/>
      <c r="Z18" s="105"/>
      <c r="AA18" s="244"/>
      <c r="AB18" s="115"/>
      <c r="AC18" s="115"/>
    </row>
    <row r="19" spans="1:29" ht="15" customHeight="1" x14ac:dyDescent="0.25">
      <c r="A19" s="261"/>
      <c r="B19" s="4" t="s">
        <v>23</v>
      </c>
      <c r="C19" s="99">
        <v>923</v>
      </c>
      <c r="D19" s="6">
        <v>9553</v>
      </c>
      <c r="E19" s="6">
        <f>SUM(C19:D19)</f>
        <v>10476</v>
      </c>
      <c r="F19" s="7">
        <f>E19/E43*100</f>
        <v>8.7056965970000419</v>
      </c>
      <c r="G19" s="97">
        <v>6162</v>
      </c>
      <c r="H19" s="6">
        <v>57263</v>
      </c>
      <c r="I19" s="6">
        <f>SUM(G19:H19)</f>
        <v>63425</v>
      </c>
      <c r="J19" s="86">
        <f>I19/I43*100</f>
        <v>6.4797806324797147</v>
      </c>
      <c r="K19" s="74"/>
      <c r="Q19" s="75"/>
      <c r="S19" s="115"/>
      <c r="T19" s="115"/>
      <c r="U19" s="105"/>
      <c r="V19" s="116"/>
      <c r="W19" s="116"/>
      <c r="X19" s="244"/>
      <c r="Y19" s="243"/>
      <c r="Z19" s="116"/>
      <c r="AA19" s="105"/>
      <c r="AB19" s="115"/>
      <c r="AC19" s="115"/>
    </row>
    <row r="20" spans="1:29" ht="15" customHeight="1" x14ac:dyDescent="0.25">
      <c r="A20" s="261"/>
      <c r="B20" s="4" t="s">
        <v>9</v>
      </c>
      <c r="C20" s="99">
        <v>1672</v>
      </c>
      <c r="D20" s="6">
        <v>11694</v>
      </c>
      <c r="E20" s="6">
        <f>C20+D20</f>
        <v>13366</v>
      </c>
      <c r="F20" s="7">
        <f>E20/E44*100</f>
        <v>10.729968611269438</v>
      </c>
      <c r="G20" s="97">
        <v>9637</v>
      </c>
      <c r="H20" s="6">
        <v>67321</v>
      </c>
      <c r="I20" s="6">
        <f>G20+H20</f>
        <v>76958</v>
      </c>
      <c r="J20" s="86">
        <f>I20/I44*100</f>
        <v>6.1069586698292051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61"/>
      <c r="B21" s="4" t="s">
        <v>28</v>
      </c>
      <c r="C21" s="12">
        <f>C18/C19*100</f>
        <v>102.38353196099675</v>
      </c>
      <c r="D21" s="13">
        <f>D18/D19*100</f>
        <v>108.76164555636973</v>
      </c>
      <c r="E21" s="13">
        <f>E18/E19*100</f>
        <v>108.19969453990072</v>
      </c>
      <c r="F21" s="7"/>
      <c r="G21" s="17">
        <f>G18/G19*100</f>
        <v>93.589743589743591</v>
      </c>
      <c r="H21" s="13">
        <f>H18/H19*100</f>
        <v>112.43211148560152</v>
      </c>
      <c r="I21" s="13">
        <f>I18/I19*100</f>
        <v>110.60149783208514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61"/>
      <c r="B22" s="4" t="s">
        <v>27</v>
      </c>
      <c r="C22" s="12">
        <f>C18/C20*100</f>
        <v>56.519138755980855</v>
      </c>
      <c r="D22" s="252">
        <f>D18/D20*100</f>
        <v>88.848982384128618</v>
      </c>
      <c r="E22" s="13">
        <f>E18/E20*100</f>
        <v>84.804728415382314</v>
      </c>
      <c r="F22" s="7"/>
      <c r="G22" s="17">
        <f>G18/G20*100</f>
        <v>59.842274566773888</v>
      </c>
      <c r="H22" s="13">
        <f>H18/H20*100</f>
        <v>95.634348865881364</v>
      </c>
      <c r="I22" s="13">
        <f>I18/I20*100</f>
        <v>91.152316848150932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62"/>
      <c r="B23" s="18" t="s">
        <v>7</v>
      </c>
      <c r="C23" s="54">
        <f>C18/E18*100</f>
        <v>8.3370092633436261</v>
      </c>
      <c r="D23" s="20">
        <f>D18/E18*100</f>
        <v>91.662990736656369</v>
      </c>
      <c r="E23" s="20">
        <f>SUM(C23:D23)</f>
        <v>100</v>
      </c>
      <c r="F23" s="21"/>
      <c r="G23" s="19">
        <f>G18/I18*100</f>
        <v>8.2210722889848746</v>
      </c>
      <c r="H23" s="20">
        <f>H18/I18*100</f>
        <v>91.778927711015129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63" t="s">
        <v>12</v>
      </c>
      <c r="B24" s="33" t="s">
        <v>26</v>
      </c>
      <c r="C24" s="98">
        <v>2</v>
      </c>
      <c r="D24" s="37">
        <v>294</v>
      </c>
      <c r="E24" s="36">
        <f>SUM(C24:D24)</f>
        <v>296</v>
      </c>
      <c r="F24" s="38">
        <f>E24/E42*100</f>
        <v>0.24890054909479242</v>
      </c>
      <c r="G24" s="96">
        <v>20</v>
      </c>
      <c r="H24" s="37">
        <v>1830</v>
      </c>
      <c r="I24" s="37">
        <f>SUM(G24:H24)</f>
        <v>1850</v>
      </c>
      <c r="J24" s="88">
        <f>I24/I42*100</f>
        <v>0.1848545194931589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63"/>
      <c r="B25" s="4" t="s">
        <v>23</v>
      </c>
      <c r="C25" s="99">
        <v>6</v>
      </c>
      <c r="D25" s="6">
        <v>409</v>
      </c>
      <c r="E25" s="6">
        <f>SUM(C25:D25)</f>
        <v>415</v>
      </c>
      <c r="F25" s="7">
        <f>E25/E43*100</f>
        <v>0.34487056965969998</v>
      </c>
      <c r="G25" s="97">
        <v>13</v>
      </c>
      <c r="H25" s="6">
        <v>2397</v>
      </c>
      <c r="I25" s="6">
        <f>SUM(G25:H25)</f>
        <v>2410</v>
      </c>
      <c r="J25" s="86">
        <f>I25/I43*100</f>
        <v>0.24621633936580392</v>
      </c>
      <c r="K25" s="74"/>
      <c r="L25" s="105" t="s">
        <v>12</v>
      </c>
      <c r="M25" s="105">
        <f>I24</f>
        <v>1850</v>
      </c>
      <c r="N25" s="105">
        <f>I25</f>
        <v>2410</v>
      </c>
      <c r="O25" s="105">
        <f>I26</f>
        <v>1765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63"/>
      <c r="B26" s="4" t="s">
        <v>9</v>
      </c>
      <c r="C26" s="99">
        <v>8</v>
      </c>
      <c r="D26" s="6">
        <v>313</v>
      </c>
      <c r="E26" s="6">
        <f>SUM(C26:D26)</f>
        <v>321</v>
      </c>
      <c r="F26" s="7">
        <f>E26/E44*100</f>
        <v>0.25769264733035235</v>
      </c>
      <c r="G26" s="97">
        <v>26</v>
      </c>
      <c r="H26" s="6">
        <v>1739</v>
      </c>
      <c r="I26" s="5">
        <f>SUM(G26:H26)</f>
        <v>1765</v>
      </c>
      <c r="J26" s="86">
        <f>I26/I44*100</f>
        <v>0.14006057917628509</v>
      </c>
      <c r="K26" s="74"/>
      <c r="L26" s="105" t="str">
        <f>A18</f>
        <v>OSTALI UGOSTITELJSKI OBJEKTI ZA SMJEŠTAJ</v>
      </c>
      <c r="M26" s="117">
        <f>I18</f>
        <v>70149</v>
      </c>
      <c r="N26" s="117">
        <f>I19</f>
        <v>63425</v>
      </c>
      <c r="O26" s="117">
        <f>I20</f>
        <v>76958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63"/>
      <c r="B27" s="4" t="s">
        <v>28</v>
      </c>
      <c r="C27" s="12">
        <f>C24/C25*100</f>
        <v>33.333333333333329</v>
      </c>
      <c r="D27" s="13">
        <f>D24/D25*100</f>
        <v>71.882640586797066</v>
      </c>
      <c r="E27" s="13">
        <f>E24/E25*100</f>
        <v>71.325301204819283</v>
      </c>
      <c r="F27" s="7"/>
      <c r="G27" s="17">
        <f>G24/G25*100</f>
        <v>153.84615384615387</v>
      </c>
      <c r="H27" s="13">
        <f>H24/H25*100</f>
        <v>76.345431789737177</v>
      </c>
      <c r="I27" s="6">
        <f>I24/I25*100</f>
        <v>76.763485477178435</v>
      </c>
      <c r="J27" s="86"/>
      <c r="K27" s="74"/>
      <c r="L27" s="105" t="s">
        <v>10</v>
      </c>
      <c r="M27" s="117">
        <f>I12</f>
        <v>458831</v>
      </c>
      <c r="N27" s="117">
        <f>I13</f>
        <v>479502</v>
      </c>
      <c r="O27" s="117">
        <f>I14</f>
        <v>466605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63"/>
      <c r="B28" s="4" t="s">
        <v>27</v>
      </c>
      <c r="C28" s="12">
        <f>C24/C26*100</f>
        <v>25</v>
      </c>
      <c r="D28" s="252">
        <f>D24/D26*100</f>
        <v>93.929712460063897</v>
      </c>
      <c r="E28" s="252">
        <f>E24/E26*100</f>
        <v>92.211838006230522</v>
      </c>
      <c r="F28" s="7"/>
      <c r="G28" s="17">
        <f>G24/G26*100</f>
        <v>76.923076923076934</v>
      </c>
      <c r="H28" s="13">
        <f>H24/H26*100</f>
        <v>105.23289246693501</v>
      </c>
      <c r="I28" s="13">
        <f>I24/I26*100</f>
        <v>104.81586402266289</v>
      </c>
      <c r="J28" s="86"/>
      <c r="K28" s="74"/>
      <c r="L28" s="105" t="s">
        <v>8</v>
      </c>
      <c r="M28" s="117">
        <f>I6</f>
        <v>114384</v>
      </c>
      <c r="N28" s="117">
        <f>I7</f>
        <v>119107</v>
      </c>
      <c r="O28" s="117">
        <f>I8</f>
        <v>126334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63"/>
      <c r="B29" s="11" t="s">
        <v>7</v>
      </c>
      <c r="C29" s="55">
        <f>C24/E24*100</f>
        <v>0.67567567567567566</v>
      </c>
      <c r="D29" s="15">
        <f>D24/E24*100</f>
        <v>99.324324324324323</v>
      </c>
      <c r="E29" s="15">
        <f>SUM(C29:D29)</f>
        <v>100</v>
      </c>
      <c r="F29" s="16"/>
      <c r="G29" s="14">
        <f>G24/I24*100</f>
        <v>1.0810810810810811</v>
      </c>
      <c r="H29" s="15">
        <f>H24/I24*100</f>
        <v>98.918918918918919</v>
      </c>
      <c r="I29" s="15">
        <f>SUM(G29:H29)</f>
        <v>100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72" t="s">
        <v>13</v>
      </c>
      <c r="B30" s="39" t="s">
        <v>26</v>
      </c>
      <c r="C30" s="100">
        <f t="shared" ref="C30:J32" si="0">C6+C12+C18+C24</f>
        <v>9700</v>
      </c>
      <c r="D30" s="34">
        <f t="shared" si="0"/>
        <v>96802</v>
      </c>
      <c r="E30" s="34">
        <f t="shared" si="0"/>
        <v>106502</v>
      </c>
      <c r="F30" s="35">
        <f t="shared" si="0"/>
        <v>89.555426620586445</v>
      </c>
      <c r="G30" s="93">
        <f t="shared" si="0"/>
        <v>47219</v>
      </c>
      <c r="H30" s="34">
        <f t="shared" si="0"/>
        <v>597995</v>
      </c>
      <c r="I30" s="34">
        <f>I6+I12+I18+I24</f>
        <v>645214</v>
      </c>
      <c r="J30" s="85">
        <f t="shared" si="0"/>
        <v>64.470661589329197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73"/>
      <c r="B31" s="213" t="s">
        <v>23</v>
      </c>
      <c r="C31" s="101">
        <f t="shared" si="0"/>
        <v>9573</v>
      </c>
      <c r="D31" s="56">
        <f t="shared" si="0"/>
        <v>97785</v>
      </c>
      <c r="E31" s="56">
        <f t="shared" si="0"/>
        <v>107358</v>
      </c>
      <c r="F31" s="57">
        <f t="shared" si="0"/>
        <v>89.215938837412224</v>
      </c>
      <c r="G31" s="95">
        <f>G7+G13+G19+G25</f>
        <v>48008</v>
      </c>
      <c r="H31" s="56">
        <f>H7+H13+H19+H25</f>
        <v>616436</v>
      </c>
      <c r="I31" s="56">
        <f t="shared" si="0"/>
        <v>664444</v>
      </c>
      <c r="J31" s="90">
        <f t="shared" si="0"/>
        <v>67.882559914345308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73"/>
      <c r="B32" s="213" t="s">
        <v>9</v>
      </c>
      <c r="C32" s="101">
        <f t="shared" si="0"/>
        <v>11049</v>
      </c>
      <c r="D32" s="56">
        <f t="shared" si="0"/>
        <v>99318</v>
      </c>
      <c r="E32" s="56">
        <f t="shared" si="0"/>
        <v>110367</v>
      </c>
      <c r="F32" s="57">
        <f t="shared" si="0"/>
        <v>88.600512174171357</v>
      </c>
      <c r="G32" s="95">
        <f>G8+G14+G20+G26</f>
        <v>58435</v>
      </c>
      <c r="H32" s="56">
        <f>H8+H14+H20+H26</f>
        <v>613227</v>
      </c>
      <c r="I32" s="56">
        <f t="shared" si="0"/>
        <v>671662</v>
      </c>
      <c r="J32" s="90">
        <f t="shared" si="0"/>
        <v>53.299359054222087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73"/>
      <c r="B33" s="213" t="s">
        <v>28</v>
      </c>
      <c r="C33" s="58">
        <f>C30/C31*100</f>
        <v>101.32664786378356</v>
      </c>
      <c r="D33" s="59">
        <f>D30/D31*100</f>
        <v>98.994733343559844</v>
      </c>
      <c r="E33" s="59">
        <f>E30/E31*100</f>
        <v>99.202667709905185</v>
      </c>
      <c r="F33" s="57"/>
      <c r="G33" s="60">
        <f>G30/G31*100</f>
        <v>98.356523912681212</v>
      </c>
      <c r="H33" s="59">
        <f>H30/H31*100</f>
        <v>97.008448565625628</v>
      </c>
      <c r="I33" s="59">
        <f>I30/I31*100</f>
        <v>97.105850906923692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73"/>
      <c r="B34" s="213" t="s">
        <v>27</v>
      </c>
      <c r="C34" s="58">
        <f>C30/C32*100</f>
        <v>87.790750294144274</v>
      </c>
      <c r="D34" s="59">
        <f>D30/D32*100</f>
        <v>97.466723051209243</v>
      </c>
      <c r="E34" s="59">
        <f>E30/E32*100</f>
        <v>96.498047423595821</v>
      </c>
      <c r="F34" s="57"/>
      <c r="G34" s="60">
        <f>G30/G32*100</f>
        <v>80.806023787113887</v>
      </c>
      <c r="H34" s="59">
        <f>H30/H32*100</f>
        <v>97.516091104925252</v>
      </c>
      <c r="I34" s="59">
        <f>I30/I32*100</f>
        <v>96.062305147529557</v>
      </c>
      <c r="J34" s="57"/>
      <c r="K34" s="264" t="s">
        <v>21</v>
      </c>
      <c r="L34" s="265"/>
      <c r="M34" s="265"/>
      <c r="N34" s="265"/>
      <c r="O34" s="265"/>
      <c r="P34" s="265"/>
      <c r="Q34" s="266"/>
    </row>
    <row r="35" spans="1:17" ht="15" customHeight="1" thickBot="1" x14ac:dyDescent="0.3">
      <c r="A35" s="274"/>
      <c r="B35" s="214" t="s">
        <v>7</v>
      </c>
      <c r="C35" s="65">
        <f>C30/E30*100</f>
        <v>9.1078101819684143</v>
      </c>
      <c r="D35" s="66">
        <f>D30/E30*100</f>
        <v>90.892189818031582</v>
      </c>
      <c r="E35" s="66">
        <f>SUM(C35:D35)</f>
        <v>100</v>
      </c>
      <c r="F35" s="67"/>
      <c r="G35" s="68">
        <f>G30/I30*100</f>
        <v>7.3183470910426625</v>
      </c>
      <c r="H35" s="66">
        <f>H30/I30*100</f>
        <v>92.681652908957332</v>
      </c>
      <c r="I35" s="66">
        <f>SUM(G35:H35)</f>
        <v>100</v>
      </c>
      <c r="J35" s="67"/>
      <c r="K35" s="267"/>
      <c r="L35" s="268"/>
      <c r="M35" s="268"/>
      <c r="N35" s="268"/>
      <c r="O35" s="268"/>
      <c r="P35" s="268"/>
      <c r="Q35" s="269"/>
    </row>
    <row r="36" spans="1:17" ht="15" customHeight="1" x14ac:dyDescent="0.25">
      <c r="A36" s="275" t="s">
        <v>14</v>
      </c>
      <c r="B36" s="33" t="s">
        <v>26</v>
      </c>
      <c r="C36" s="100">
        <v>3657</v>
      </c>
      <c r="D36" s="34">
        <v>8764</v>
      </c>
      <c r="E36" s="34">
        <f>SUM(C36:D36)</f>
        <v>12421</v>
      </c>
      <c r="F36" s="35">
        <f>E36/E42*100</f>
        <v>10.444573379413571</v>
      </c>
      <c r="G36" s="93">
        <v>147091</v>
      </c>
      <c r="H36" s="34">
        <v>208482</v>
      </c>
      <c r="I36" s="34">
        <f>G36+H36</f>
        <v>355573</v>
      </c>
      <c r="J36" s="35">
        <f>I36/I42*100</f>
        <v>35.529338410670803</v>
      </c>
      <c r="K36" s="74"/>
      <c r="Q36" s="75"/>
    </row>
    <row r="37" spans="1:17" ht="15" customHeight="1" x14ac:dyDescent="0.25">
      <c r="A37" s="276"/>
      <c r="B37" s="4" t="s">
        <v>23</v>
      </c>
      <c r="C37" s="102">
        <v>3854</v>
      </c>
      <c r="D37" s="27">
        <v>9123</v>
      </c>
      <c r="E37" s="182">
        <f>SUM(C37:D37)</f>
        <v>12977</v>
      </c>
      <c r="F37" s="28">
        <f>E37/E43*100</f>
        <v>10.784061162587776</v>
      </c>
      <c r="G37" s="94">
        <v>144453</v>
      </c>
      <c r="H37" s="27">
        <v>169917</v>
      </c>
      <c r="I37" s="27">
        <f>G37+H37</f>
        <v>314370</v>
      </c>
      <c r="J37" s="28">
        <f>I37/I43*100</f>
        <v>32.117440085654678</v>
      </c>
      <c r="K37" s="74"/>
      <c r="L37" s="105" t="s">
        <v>8</v>
      </c>
      <c r="M37" s="106">
        <f>J6</f>
        <v>11.429405058219182</v>
      </c>
      <c r="Q37" s="75"/>
    </row>
    <row r="38" spans="1:17" ht="15" customHeight="1" x14ac:dyDescent="0.25">
      <c r="A38" s="276"/>
      <c r="B38" s="4" t="s">
        <v>9</v>
      </c>
      <c r="C38" s="102">
        <v>5312</v>
      </c>
      <c r="D38" s="27">
        <v>8888</v>
      </c>
      <c r="E38" s="27">
        <f>SUM(C38:D38)</f>
        <v>14200</v>
      </c>
      <c r="F38" s="28">
        <f>E38/E44*100</f>
        <v>11.39948782582867</v>
      </c>
      <c r="G38" s="94">
        <v>274247</v>
      </c>
      <c r="H38" s="27">
        <v>314260</v>
      </c>
      <c r="I38" s="27">
        <f>G38+H38</f>
        <v>588507</v>
      </c>
      <c r="J38" s="28">
        <f>I38/I44*100</f>
        <v>46.700640945777906</v>
      </c>
      <c r="K38" s="74"/>
      <c r="L38" s="105" t="s">
        <v>10</v>
      </c>
      <c r="M38" s="106">
        <f>J12</f>
        <v>45.847018396521939</v>
      </c>
      <c r="Q38" s="75"/>
    </row>
    <row r="39" spans="1:17" ht="15" customHeight="1" x14ac:dyDescent="0.25">
      <c r="A39" s="276"/>
      <c r="B39" s="4" t="s">
        <v>28</v>
      </c>
      <c r="C39" s="29">
        <f>C36/C37*100</f>
        <v>94.888427607680342</v>
      </c>
      <c r="D39" s="30">
        <f>D36/D37*100</f>
        <v>96.064890934999454</v>
      </c>
      <c r="E39" s="30">
        <f>E36/E37*100</f>
        <v>95.715496647915543</v>
      </c>
      <c r="F39" s="28"/>
      <c r="G39" s="31">
        <f>G36/G37*100</f>
        <v>101.82619952510505</v>
      </c>
      <c r="H39" s="30">
        <f>H36/H37*100</f>
        <v>122.69637528911174</v>
      </c>
      <c r="I39" s="30">
        <f>I36/I37*100</f>
        <v>113.10653052136017</v>
      </c>
      <c r="J39" s="28"/>
      <c r="K39" s="74"/>
      <c r="L39" s="105" t="s">
        <v>11</v>
      </c>
      <c r="M39" s="106">
        <f>J18</f>
        <v>7.0093836150949205</v>
      </c>
      <c r="Q39" s="75"/>
    </row>
    <row r="40" spans="1:17" ht="15" customHeight="1" x14ac:dyDescent="0.25">
      <c r="A40" s="276"/>
      <c r="B40" s="4" t="s">
        <v>27</v>
      </c>
      <c r="C40" s="29">
        <f>C36/C38*100</f>
        <v>68.844126506024097</v>
      </c>
      <c r="D40" s="246">
        <f>D36/D38*100</f>
        <v>98.604860486048608</v>
      </c>
      <c r="E40" s="30">
        <f>E36/E38*100</f>
        <v>87.471830985915489</v>
      </c>
      <c r="F40" s="28"/>
      <c r="G40" s="31">
        <f>G36/G38*100</f>
        <v>53.634497369159917</v>
      </c>
      <c r="H40" s="30">
        <f>H36/H38*100</f>
        <v>66.340609686247049</v>
      </c>
      <c r="I40" s="30">
        <f>I36/I38*100</f>
        <v>60.419502231919076</v>
      </c>
      <c r="J40" s="28"/>
      <c r="K40" s="74"/>
      <c r="L40" s="105" t="s">
        <v>12</v>
      </c>
      <c r="M40" s="106">
        <f>J24</f>
        <v>0.1848545194931589</v>
      </c>
      <c r="Q40" s="75"/>
    </row>
    <row r="41" spans="1:17" ht="15" customHeight="1" thickBot="1" x14ac:dyDescent="0.3">
      <c r="A41" s="277"/>
      <c r="B41" s="215" t="s">
        <v>7</v>
      </c>
      <c r="C41" s="62">
        <f>C36/E36*100</f>
        <v>29.442073907092826</v>
      </c>
      <c r="D41" s="63">
        <f>D36/E36*100</f>
        <v>70.557926092907181</v>
      </c>
      <c r="E41" s="63">
        <f>SUM(C41:D41)</f>
        <v>100</v>
      </c>
      <c r="F41" s="32"/>
      <c r="G41" s="64">
        <f>G36/I36*100</f>
        <v>41.367314166148724</v>
      </c>
      <c r="H41" s="63">
        <f>H36/I36*100</f>
        <v>58.632685833851269</v>
      </c>
      <c r="I41" s="63">
        <f>SUM(G41:H41)</f>
        <v>100</v>
      </c>
      <c r="J41" s="32"/>
      <c r="K41" s="74"/>
      <c r="L41" s="105" t="s">
        <v>22</v>
      </c>
      <c r="M41" s="106">
        <f>J36</f>
        <v>35.529338410670803</v>
      </c>
      <c r="Q41" s="75"/>
    </row>
    <row r="42" spans="1:17" ht="15" customHeight="1" x14ac:dyDescent="0.25">
      <c r="A42" s="254" t="s">
        <v>19</v>
      </c>
      <c r="B42" s="61" t="s">
        <v>26</v>
      </c>
      <c r="C42" s="103">
        <f t="shared" ref="C42:D44" si="1">C30+C36</f>
        <v>13357</v>
      </c>
      <c r="D42" s="69">
        <f t="shared" si="1"/>
        <v>105566</v>
      </c>
      <c r="E42" s="69">
        <f>SUM(C42:D42)</f>
        <v>118923</v>
      </c>
      <c r="F42" s="70">
        <f>F6+F12+F18+F24+F36</f>
        <v>100.00000000000001</v>
      </c>
      <c r="G42" s="91">
        <f>G30+G36</f>
        <v>194310</v>
      </c>
      <c r="H42" s="69">
        <f t="shared" ref="G42:H44" si="2">H30+H36</f>
        <v>806477</v>
      </c>
      <c r="I42" s="69">
        <f>SUM(G42:H42)</f>
        <v>1000787</v>
      </c>
      <c r="J42" s="70">
        <f>J6+J12+J18+J24+J36</f>
        <v>100</v>
      </c>
      <c r="K42" s="74"/>
      <c r="Q42" s="75"/>
    </row>
    <row r="43" spans="1:17" ht="15" customHeight="1" x14ac:dyDescent="0.25">
      <c r="A43" s="254"/>
      <c r="B43" s="40" t="s">
        <v>23</v>
      </c>
      <c r="C43" s="104">
        <f t="shared" si="1"/>
        <v>13427</v>
      </c>
      <c r="D43" s="41">
        <f t="shared" si="1"/>
        <v>106908</v>
      </c>
      <c r="E43" s="41">
        <f>SUM(C43:D43)</f>
        <v>120335</v>
      </c>
      <c r="F43" s="42">
        <f>F31+F37</f>
        <v>100</v>
      </c>
      <c r="G43" s="92">
        <f t="shared" si="2"/>
        <v>192461</v>
      </c>
      <c r="H43" s="41">
        <f t="shared" si="2"/>
        <v>786353</v>
      </c>
      <c r="I43" s="41">
        <f>SUM(G43:H43)</f>
        <v>978814</v>
      </c>
      <c r="J43" s="42">
        <f>J7+J13+J19+J25+J37</f>
        <v>99.999999999999986</v>
      </c>
      <c r="K43" s="74"/>
      <c r="Q43" s="75"/>
    </row>
    <row r="44" spans="1:17" ht="15" customHeight="1" x14ac:dyDescent="0.25">
      <c r="A44" s="254"/>
      <c r="B44" s="40" t="s">
        <v>9</v>
      </c>
      <c r="C44" s="104">
        <f t="shared" si="1"/>
        <v>16361</v>
      </c>
      <c r="D44" s="41">
        <f t="shared" si="1"/>
        <v>108206</v>
      </c>
      <c r="E44" s="41">
        <f>SUM(C44:D44)</f>
        <v>124567</v>
      </c>
      <c r="F44" s="42">
        <f>F32+F38</f>
        <v>100.00000000000003</v>
      </c>
      <c r="G44" s="92">
        <f t="shared" si="2"/>
        <v>332682</v>
      </c>
      <c r="H44" s="41">
        <f t="shared" si="2"/>
        <v>927487</v>
      </c>
      <c r="I44" s="253">
        <f>SUM(G44:H44)</f>
        <v>1260169</v>
      </c>
      <c r="J44" s="42">
        <f>J32+J38</f>
        <v>100</v>
      </c>
      <c r="K44" s="74"/>
      <c r="Q44" s="75"/>
    </row>
    <row r="45" spans="1:17" ht="15" customHeight="1" x14ac:dyDescent="0.25">
      <c r="A45" s="254"/>
      <c r="B45" s="40" t="s">
        <v>28</v>
      </c>
      <c r="C45" s="43">
        <f>C42/C43*100</f>
        <v>99.478662396663438</v>
      </c>
      <c r="D45" s="44">
        <f>D42/D43*100</f>
        <v>98.744715082126689</v>
      </c>
      <c r="E45" s="44">
        <f>E42/E43*100</f>
        <v>98.826609049736163</v>
      </c>
      <c r="F45" s="42"/>
      <c r="G45" s="45">
        <f>G42/G43*100</f>
        <v>100.96071411870457</v>
      </c>
      <c r="H45" s="44">
        <f>H42/H43*100</f>
        <v>102.5591560024569</v>
      </c>
      <c r="I45" s="44">
        <f>I42/I43*100</f>
        <v>102.24485959538789</v>
      </c>
      <c r="J45" s="42"/>
      <c r="K45" s="74"/>
      <c r="Q45" s="75"/>
    </row>
    <row r="46" spans="1:17" ht="15" customHeight="1" x14ac:dyDescent="0.25">
      <c r="A46" s="254"/>
      <c r="B46" s="40" t="s">
        <v>27</v>
      </c>
      <c r="C46" s="43">
        <f>C42/C44*100</f>
        <v>81.639264103661148</v>
      </c>
      <c r="D46" s="44">
        <f>D42/D44*100</f>
        <v>97.560209230541744</v>
      </c>
      <c r="E46" s="44">
        <f>E42/E44*100</f>
        <v>95.469104979649515</v>
      </c>
      <c r="F46" s="42"/>
      <c r="G46" s="45">
        <f>G42/G44*100</f>
        <v>58.407127527188131</v>
      </c>
      <c r="H46" s="44">
        <f>H42/H44*100</f>
        <v>86.95291686029023</v>
      </c>
      <c r="I46" s="44">
        <f>I42/I44*100</f>
        <v>79.416887734899049</v>
      </c>
      <c r="J46" s="42"/>
      <c r="K46" s="74"/>
      <c r="Q46" s="75"/>
    </row>
    <row r="47" spans="1:17" ht="15" customHeight="1" thickBot="1" x14ac:dyDescent="0.3">
      <c r="A47" s="255"/>
      <c r="B47" s="46" t="s">
        <v>7</v>
      </c>
      <c r="C47" s="47">
        <f>C42/E42*100</f>
        <v>11.231637277902507</v>
      </c>
      <c r="D47" s="48">
        <f>D42/E42*100</f>
        <v>88.768362722097493</v>
      </c>
      <c r="E47" s="48">
        <f>SUM(C47:D47)</f>
        <v>100</v>
      </c>
      <c r="F47" s="49"/>
      <c r="G47" s="50">
        <f>G42/I42*100</f>
        <v>19.415719828494975</v>
      </c>
      <c r="H47" s="48">
        <f>H42/I42*100</f>
        <v>80.584280171505029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K34:Q35"/>
    <mergeCell ref="A1:Q3"/>
    <mergeCell ref="A30:A35"/>
    <mergeCell ref="A36:A41"/>
    <mergeCell ref="K4:Q4"/>
    <mergeCell ref="A4:B5"/>
    <mergeCell ref="C4:F4"/>
    <mergeCell ref="G4:J4"/>
    <mergeCell ref="A42:A47"/>
    <mergeCell ref="A6:A11"/>
    <mergeCell ref="A12:A17"/>
    <mergeCell ref="A18:A23"/>
    <mergeCell ref="A24:A29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topLeftCell="A54" zoomScale="90" zoomScaleNormal="90" zoomScaleSheetLayoutView="80" zoomScalePageLayoutView="60" workbookViewId="0">
      <selection activeCell="A4" sqref="A4:A5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8" t="s">
        <v>107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7" t="s">
        <v>24</v>
      </c>
      <c r="B4" s="290" t="s">
        <v>26</v>
      </c>
      <c r="C4" s="290"/>
      <c r="D4" s="290"/>
      <c r="E4" s="291" t="s">
        <v>23</v>
      </c>
      <c r="F4" s="290"/>
      <c r="G4" s="292"/>
      <c r="H4" s="290" t="s">
        <v>9</v>
      </c>
      <c r="I4" s="290"/>
      <c r="J4" s="290"/>
      <c r="K4" s="293" t="s">
        <v>28</v>
      </c>
      <c r="L4" s="294"/>
      <c r="M4" s="290" t="s">
        <v>27</v>
      </c>
      <c r="N4" s="290"/>
      <c r="O4" s="295" t="s">
        <v>25</v>
      </c>
      <c r="P4" s="296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8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Njemačka</v>
      </c>
      <c r="R5" s="125">
        <f>D6</f>
        <v>29.840022070196863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31</v>
      </c>
      <c r="B6" s="146">
        <v>24255</v>
      </c>
      <c r="C6" s="147">
        <v>192532</v>
      </c>
      <c r="D6" s="151">
        <f t="shared" ref="D6:D37" si="1">IF($C$83&lt;&gt;0,C6/$C$83*100,0)</f>
        <v>29.840022070196863</v>
      </c>
      <c r="E6" s="148">
        <v>27972</v>
      </c>
      <c r="F6" s="147">
        <v>223119</v>
      </c>
      <c r="G6" s="149">
        <f t="shared" ref="G6:G37" si="2">IF($F$83&lt;&gt;0,F6/$F$83*100,0)</f>
        <v>33.579805070103724</v>
      </c>
      <c r="H6" s="146">
        <v>24774</v>
      </c>
      <c r="I6" s="147">
        <v>193364</v>
      </c>
      <c r="J6" s="151">
        <f t="shared" ref="J6:J37" si="3">IF($I$83&lt;&gt;0,I6/$I$83*100,0)</f>
        <v>28.788884885552555</v>
      </c>
      <c r="K6" s="156">
        <f t="shared" ref="K6:K37" si="4">IF(OR(B6&lt;&gt;0)*(E6&lt;&gt;0),B6/E6*100," ")</f>
        <v>86.711711711711715</v>
      </c>
      <c r="L6" s="157">
        <f t="shared" ref="L6:L37" si="5">IF(OR(C6&lt;&gt;0)*(F6&lt;&gt;0),C6/F6*100," ")</f>
        <v>86.291171975492901</v>
      </c>
      <c r="M6" s="216">
        <f t="shared" ref="M6:M37" si="6">IF(OR(B6&lt;&gt;0)*(H6&lt;&gt;0),B6/H6*100," ")</f>
        <v>97.905061758294991</v>
      </c>
      <c r="N6" s="217">
        <f t="shared" ref="N6:N37" si="7">IF(OR(C6&lt;&gt;0)*(I6&lt;&gt;0),C6/I6*100," ")</f>
        <v>99.569723423181159</v>
      </c>
      <c r="O6" s="155">
        <f>IF(OR(E6&lt;&gt;0)*(H6&lt;&gt;0),E6/H6*100," ")</f>
        <v>112.90869459917656</v>
      </c>
      <c r="P6" s="157">
        <f>IF(OR(F6&lt;&gt;0)*(I6&lt;&gt;0),F6/I6*100," ")</f>
        <v>115.38807637409238</v>
      </c>
      <c r="Q6" t="str">
        <f t="shared" si="0"/>
        <v>Austrija</v>
      </c>
      <c r="R6" s="125">
        <f t="shared" ref="R6:R14" si="8">D7</f>
        <v>12.600625528894287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32</v>
      </c>
      <c r="B7" s="132">
        <v>15468</v>
      </c>
      <c r="C7" s="133">
        <v>81301</v>
      </c>
      <c r="D7" s="152">
        <f t="shared" si="1"/>
        <v>12.600625528894287</v>
      </c>
      <c r="E7" s="136">
        <v>15593</v>
      </c>
      <c r="F7" s="133">
        <v>83046</v>
      </c>
      <c r="G7" s="51">
        <f t="shared" si="2"/>
        <v>12.498570233157347</v>
      </c>
      <c r="H7" s="132">
        <v>14710</v>
      </c>
      <c r="I7" s="133">
        <v>77897</v>
      </c>
      <c r="J7" s="151">
        <f t="shared" si="3"/>
        <v>11.597648817411137</v>
      </c>
      <c r="K7" s="156">
        <f t="shared" si="4"/>
        <v>99.198358237670746</v>
      </c>
      <c r="L7" s="157">
        <f t="shared" si="5"/>
        <v>97.898754906919066</v>
      </c>
      <c r="M7" s="52">
        <f t="shared" si="6"/>
        <v>105.15295717199184</v>
      </c>
      <c r="N7" s="53">
        <f t="shared" si="7"/>
        <v>104.36987303747256</v>
      </c>
      <c r="O7" s="155">
        <f t="shared" ref="O7:O38" si="9">IF(OR(E7&lt;&gt;0)*(H7&lt;&gt;0),E7/H7*100," ")</f>
        <v>106.0027192386132</v>
      </c>
      <c r="P7" s="157">
        <f t="shared" ref="P7:P70" si="10">IF(OR(F7&lt;&gt;0)*(I7&lt;&gt;0),F7/I7*100," ")</f>
        <v>106.61001065509583</v>
      </c>
      <c r="Q7" t="str">
        <f t="shared" si="0"/>
        <v>Mađarska</v>
      </c>
      <c r="R7" s="125">
        <f t="shared" si="8"/>
        <v>7.957824845710106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33</v>
      </c>
      <c r="B8" s="132">
        <v>10184</v>
      </c>
      <c r="C8" s="133">
        <v>51345</v>
      </c>
      <c r="D8" s="152">
        <f t="shared" si="1"/>
        <v>7.957824845710106</v>
      </c>
      <c r="E8" s="136">
        <v>8251</v>
      </c>
      <c r="F8" s="133">
        <v>42710</v>
      </c>
      <c r="G8" s="51">
        <f t="shared" si="2"/>
        <v>6.427930721023893</v>
      </c>
      <c r="H8" s="132">
        <v>9193</v>
      </c>
      <c r="I8" s="133">
        <v>46818</v>
      </c>
      <c r="J8" s="151">
        <f t="shared" si="3"/>
        <v>6.9704702662946536</v>
      </c>
      <c r="K8" s="156">
        <f t="shared" si="4"/>
        <v>123.42746333777723</v>
      </c>
      <c r="L8" s="157">
        <f t="shared" si="5"/>
        <v>120.21774760009365</v>
      </c>
      <c r="M8" s="52">
        <f t="shared" si="6"/>
        <v>110.77994125965409</v>
      </c>
      <c r="N8" s="53">
        <f t="shared" si="7"/>
        <v>109.66935793925414</v>
      </c>
      <c r="O8" s="155">
        <f t="shared" si="9"/>
        <v>89.753072990318714</v>
      </c>
      <c r="P8" s="157">
        <f t="shared" si="10"/>
        <v>91.225596992609681</v>
      </c>
      <c r="Q8" t="str">
        <f t="shared" si="0"/>
        <v>Slovenija</v>
      </c>
      <c r="R8" s="125">
        <f t="shared" si="8"/>
        <v>7.8569280889751303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35</v>
      </c>
      <c r="B9" s="132">
        <v>10405</v>
      </c>
      <c r="C9" s="133">
        <v>50694</v>
      </c>
      <c r="D9" s="152">
        <f t="shared" si="1"/>
        <v>7.8569280889751303</v>
      </c>
      <c r="E9" s="136">
        <v>9509</v>
      </c>
      <c r="F9" s="133">
        <v>49194</v>
      </c>
      <c r="G9" s="51">
        <f t="shared" si="2"/>
        <v>7.4037842165780718</v>
      </c>
      <c r="H9" s="132">
        <v>12326</v>
      </c>
      <c r="I9" s="133">
        <v>61533</v>
      </c>
      <c r="J9" s="151">
        <f t="shared" si="3"/>
        <v>9.1613043465314412</v>
      </c>
      <c r="K9" s="156">
        <f t="shared" si="4"/>
        <v>109.42265222420863</v>
      </c>
      <c r="L9" s="157">
        <f t="shared" si="5"/>
        <v>103.04915233565069</v>
      </c>
      <c r="M9" s="52">
        <f t="shared" si="6"/>
        <v>84.415057601817296</v>
      </c>
      <c r="N9" s="53">
        <f t="shared" si="7"/>
        <v>82.385061674223593</v>
      </c>
      <c r="O9" s="155">
        <f t="shared" si="9"/>
        <v>77.145870517605061</v>
      </c>
      <c r="P9" s="157">
        <f t="shared" si="10"/>
        <v>79.947345326897761</v>
      </c>
      <c r="Q9" t="str">
        <f t="shared" si="0"/>
        <v>Italija</v>
      </c>
      <c r="R9" s="125">
        <f t="shared" si="8"/>
        <v>7.4953426305070874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34</v>
      </c>
      <c r="B10" s="132">
        <v>8333</v>
      </c>
      <c r="C10" s="133">
        <v>48361</v>
      </c>
      <c r="D10" s="152">
        <f t="shared" si="1"/>
        <v>7.4953426305070874</v>
      </c>
      <c r="E10" s="136">
        <v>8721</v>
      </c>
      <c r="F10" s="133">
        <v>48615</v>
      </c>
      <c r="G10" s="51">
        <f t="shared" si="2"/>
        <v>7.3166436900626683</v>
      </c>
      <c r="H10" s="132">
        <v>12117</v>
      </c>
      <c r="I10" s="133">
        <v>71485</v>
      </c>
      <c r="J10" s="151">
        <f t="shared" si="3"/>
        <v>10.643001986118019</v>
      </c>
      <c r="K10" s="156">
        <f t="shared" si="4"/>
        <v>95.550968925581927</v>
      </c>
      <c r="L10" s="157">
        <f t="shared" si="5"/>
        <v>99.477527512084748</v>
      </c>
      <c r="M10" s="52">
        <f t="shared" si="6"/>
        <v>68.771147973920947</v>
      </c>
      <c r="N10" s="53">
        <f t="shared" si="7"/>
        <v>67.651954955585097</v>
      </c>
      <c r="O10" s="155">
        <f t="shared" si="9"/>
        <v>71.973260708096063</v>
      </c>
      <c r="P10" s="157">
        <f t="shared" si="10"/>
        <v>68.007274253339872</v>
      </c>
      <c r="Q10" t="str">
        <f t="shared" si="0"/>
        <v>Hrvatska</v>
      </c>
      <c r="R10" s="125">
        <f t="shared" si="8"/>
        <v>7.3183470910426625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36</v>
      </c>
      <c r="B11" s="140">
        <v>9700</v>
      </c>
      <c r="C11" s="141">
        <v>47219</v>
      </c>
      <c r="D11" s="153">
        <f t="shared" si="1"/>
        <v>7.3183470910426625</v>
      </c>
      <c r="E11" s="142">
        <v>9573</v>
      </c>
      <c r="F11" s="141">
        <v>48008</v>
      </c>
      <c r="G11" s="143">
        <f t="shared" si="2"/>
        <v>7.2252891139057613</v>
      </c>
      <c r="H11" s="140">
        <v>11049</v>
      </c>
      <c r="I11" s="134">
        <v>58435</v>
      </c>
      <c r="J11" s="176">
        <f t="shared" si="3"/>
        <v>8.7000604470701042</v>
      </c>
      <c r="K11" s="221">
        <f t="shared" si="4"/>
        <v>101.32664786378356</v>
      </c>
      <c r="L11" s="222">
        <f t="shared" si="5"/>
        <v>98.356523912681212</v>
      </c>
      <c r="M11" s="223">
        <f t="shared" si="6"/>
        <v>87.790750294144274</v>
      </c>
      <c r="N11" s="240">
        <f t="shared" si="7"/>
        <v>80.806023787113887</v>
      </c>
      <c r="O11" s="241">
        <f t="shared" si="9"/>
        <v>86.641325006787937</v>
      </c>
      <c r="P11" s="222">
        <f t="shared" si="10"/>
        <v>82.156241978266451</v>
      </c>
      <c r="Q11" t="str">
        <f t="shared" si="0"/>
        <v>Slovačka</v>
      </c>
      <c r="R11" s="125">
        <f t="shared" si="8"/>
        <v>5.2408968187299099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37</v>
      </c>
      <c r="B12" s="140">
        <v>5232</v>
      </c>
      <c r="C12" s="141">
        <v>33815</v>
      </c>
      <c r="D12" s="153">
        <f t="shared" si="1"/>
        <v>5.2408968187299099</v>
      </c>
      <c r="E12" s="142">
        <v>4793</v>
      </c>
      <c r="F12" s="141">
        <v>31042</v>
      </c>
      <c r="G12" s="143">
        <f t="shared" si="2"/>
        <v>4.6718760346996886</v>
      </c>
      <c r="H12" s="140">
        <v>4429</v>
      </c>
      <c r="I12" s="134">
        <v>28206</v>
      </c>
      <c r="J12" s="176">
        <f t="shared" si="3"/>
        <v>4.1994336437076978</v>
      </c>
      <c r="K12" s="221">
        <f t="shared" si="4"/>
        <v>109.1591904861256</v>
      </c>
      <c r="L12" s="222">
        <f t="shared" si="5"/>
        <v>108.93305843695637</v>
      </c>
      <c r="M12" s="223">
        <f t="shared" si="6"/>
        <v>118.13050349966132</v>
      </c>
      <c r="N12" s="240">
        <f t="shared" si="7"/>
        <v>119.88583989222153</v>
      </c>
      <c r="O12" s="241">
        <f t="shared" si="9"/>
        <v>108.21855949424248</v>
      </c>
      <c r="P12" s="222">
        <f t="shared" si="10"/>
        <v>110.05459831241579</v>
      </c>
      <c r="Q12" t="str">
        <f t="shared" si="0"/>
        <v>Češka</v>
      </c>
      <c r="R12" s="125">
        <f t="shared" si="8"/>
        <v>4.8097220457088659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38</v>
      </c>
      <c r="B13" s="140">
        <v>4759</v>
      </c>
      <c r="C13" s="141">
        <v>31033</v>
      </c>
      <c r="D13" s="153">
        <f t="shared" si="1"/>
        <v>4.8097220457088659</v>
      </c>
      <c r="E13" s="142">
        <v>5189</v>
      </c>
      <c r="F13" s="141">
        <v>33911</v>
      </c>
      <c r="G13" s="143">
        <f t="shared" si="2"/>
        <v>5.1036656211810172</v>
      </c>
      <c r="H13" s="140">
        <v>3727</v>
      </c>
      <c r="I13" s="134">
        <v>24082</v>
      </c>
      <c r="J13" s="176">
        <f t="shared" si="3"/>
        <v>3.5854343404867333</v>
      </c>
      <c r="K13" s="221">
        <f t="shared" si="4"/>
        <v>91.713239545191755</v>
      </c>
      <c r="L13" s="222">
        <f t="shared" si="5"/>
        <v>91.513078352157123</v>
      </c>
      <c r="M13" s="223">
        <f t="shared" si="6"/>
        <v>127.68983096324121</v>
      </c>
      <c r="N13" s="240">
        <f t="shared" si="7"/>
        <v>128.86388173739724</v>
      </c>
      <c r="O13" s="241">
        <f t="shared" si="9"/>
        <v>139.22726053125837</v>
      </c>
      <c r="P13" s="222">
        <f t="shared" si="10"/>
        <v>140.81471638568226</v>
      </c>
      <c r="Q13" t="str">
        <f t="shared" si="0"/>
        <v>Poljska</v>
      </c>
      <c r="R13" s="125">
        <f t="shared" si="8"/>
        <v>4.1876028728452885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39</v>
      </c>
      <c r="B14" s="140">
        <v>4067</v>
      </c>
      <c r="C14" s="141">
        <v>27019</v>
      </c>
      <c r="D14" s="153">
        <f t="shared" si="1"/>
        <v>4.1876028728452885</v>
      </c>
      <c r="E14" s="142">
        <v>4041</v>
      </c>
      <c r="F14" s="141">
        <v>28184</v>
      </c>
      <c r="G14" s="143">
        <f t="shared" si="2"/>
        <v>4.2417419677203796</v>
      </c>
      <c r="H14" s="140">
        <v>3572</v>
      </c>
      <c r="I14" s="134">
        <v>23975</v>
      </c>
      <c r="J14" s="176">
        <f t="shared" si="3"/>
        <v>3.5695037087106316</v>
      </c>
      <c r="K14" s="221">
        <f t="shared" si="4"/>
        <v>100.64340509774807</v>
      </c>
      <c r="L14" s="222">
        <f t="shared" si="5"/>
        <v>95.866449049105867</v>
      </c>
      <c r="M14" s="223">
        <f t="shared" si="6"/>
        <v>113.85778275475924</v>
      </c>
      <c r="N14" s="240">
        <f t="shared" si="7"/>
        <v>112.69655891553703</v>
      </c>
      <c r="O14" s="241">
        <f t="shared" si="9"/>
        <v>113.12989921612542</v>
      </c>
      <c r="P14" s="222">
        <f t="shared" si="10"/>
        <v>117.55578727841502</v>
      </c>
      <c r="Q14" t="str">
        <f t="shared" si="0"/>
        <v>Ukrajina</v>
      </c>
      <c r="R14" s="125">
        <f t="shared" si="8"/>
        <v>1.6003992473814888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40</v>
      </c>
      <c r="B15" s="140">
        <v>1464</v>
      </c>
      <c r="C15" s="141">
        <v>10326</v>
      </c>
      <c r="D15" s="153">
        <f t="shared" si="1"/>
        <v>1.6003992473814888</v>
      </c>
      <c r="E15" s="142">
        <v>847</v>
      </c>
      <c r="F15" s="141">
        <v>6090</v>
      </c>
      <c r="G15" s="143">
        <f t="shared" si="2"/>
        <v>0.91655579702728895</v>
      </c>
      <c r="H15" s="140">
        <v>995</v>
      </c>
      <c r="I15" s="134">
        <v>6743</v>
      </c>
      <c r="J15" s="176">
        <f t="shared" si="3"/>
        <v>1.0039275707126503</v>
      </c>
      <c r="K15" s="221">
        <f t="shared" si="4"/>
        <v>172.84533648170012</v>
      </c>
      <c r="L15" s="222">
        <f t="shared" si="5"/>
        <v>169.55665024630542</v>
      </c>
      <c r="M15" s="223">
        <f t="shared" si="6"/>
        <v>147.1356783919598</v>
      </c>
      <c r="N15" s="240">
        <f t="shared" si="7"/>
        <v>153.13658608927776</v>
      </c>
      <c r="O15" s="241">
        <f t="shared" si="9"/>
        <v>85.125628140703512</v>
      </c>
      <c r="P15" s="222">
        <f t="shared" si="10"/>
        <v>90.315883138069111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42</v>
      </c>
      <c r="B16" s="97">
        <v>1584</v>
      </c>
      <c r="C16" s="6">
        <v>8531</v>
      </c>
      <c r="D16" s="154">
        <f t="shared" si="1"/>
        <v>1.3221969765070194</v>
      </c>
      <c r="E16" s="99">
        <v>1538</v>
      </c>
      <c r="F16" s="6">
        <v>8152</v>
      </c>
      <c r="G16" s="118">
        <f t="shared" si="2"/>
        <v>1.2268904527695337</v>
      </c>
      <c r="H16" s="97">
        <v>1501</v>
      </c>
      <c r="I16" s="6">
        <v>7604</v>
      </c>
      <c r="J16" s="177">
        <f t="shared" si="3"/>
        <v>1.1321170469670758</v>
      </c>
      <c r="K16" s="220">
        <f t="shared" si="4"/>
        <v>102.99089726918076</v>
      </c>
      <c r="L16" s="224">
        <f t="shared" si="5"/>
        <v>104.64916584887145</v>
      </c>
      <c r="M16" s="119">
        <f t="shared" si="6"/>
        <v>105.52964690206529</v>
      </c>
      <c r="N16" s="120">
        <f t="shared" si="7"/>
        <v>112.19095213045765</v>
      </c>
      <c r="O16" s="225">
        <f t="shared" si="9"/>
        <v>102.46502331778815</v>
      </c>
      <c r="P16" s="224">
        <f t="shared" si="10"/>
        <v>107.20673329826407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41</v>
      </c>
      <c r="B17" s="97">
        <v>1477</v>
      </c>
      <c r="C17" s="6">
        <v>7786</v>
      </c>
      <c r="D17" s="154">
        <f t="shared" si="1"/>
        <v>1.2067314100437994</v>
      </c>
      <c r="E17" s="99">
        <v>1661</v>
      </c>
      <c r="F17" s="6">
        <v>8941</v>
      </c>
      <c r="G17" s="118">
        <f t="shared" si="2"/>
        <v>1.3456363515962217</v>
      </c>
      <c r="H17" s="97">
        <v>1202</v>
      </c>
      <c r="I17" s="6">
        <v>6377</v>
      </c>
      <c r="J17" s="177">
        <f t="shared" si="3"/>
        <v>0.94943587697383514</v>
      </c>
      <c r="K17" s="220">
        <f t="shared" si="4"/>
        <v>88.922335942203489</v>
      </c>
      <c r="L17" s="224">
        <f t="shared" si="5"/>
        <v>87.081981881221338</v>
      </c>
      <c r="M17" s="119">
        <f t="shared" si="6"/>
        <v>122.87853577371048</v>
      </c>
      <c r="N17" s="120">
        <f t="shared" si="7"/>
        <v>122.09502901050651</v>
      </c>
      <c r="O17" s="225">
        <f t="shared" si="9"/>
        <v>138.18635607321133</v>
      </c>
      <c r="P17" s="224">
        <f t="shared" si="10"/>
        <v>140.20699388427161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43</v>
      </c>
      <c r="B18" s="97">
        <v>895</v>
      </c>
      <c r="C18" s="6">
        <v>6562</v>
      </c>
      <c r="D18" s="154">
        <f t="shared" si="1"/>
        <v>1.0170269089015427</v>
      </c>
      <c r="E18" s="99">
        <v>972</v>
      </c>
      <c r="F18" s="6">
        <v>5784</v>
      </c>
      <c r="G18" s="118">
        <f t="shared" si="2"/>
        <v>0.87050225451655827</v>
      </c>
      <c r="H18" s="97">
        <v>761</v>
      </c>
      <c r="I18" s="6">
        <v>5315</v>
      </c>
      <c r="J18" s="177">
        <f t="shared" si="3"/>
        <v>0.79132063448579792</v>
      </c>
      <c r="K18" s="220">
        <f t="shared" si="4"/>
        <v>92.078189300411523</v>
      </c>
      <c r="L18" s="224">
        <f t="shared" si="5"/>
        <v>113.45089903181189</v>
      </c>
      <c r="M18" s="119">
        <f t="shared" si="6"/>
        <v>117.6084099868594</v>
      </c>
      <c r="N18" s="120">
        <f t="shared" si="7"/>
        <v>123.46190028222013</v>
      </c>
      <c r="O18" s="225">
        <f t="shared" si="9"/>
        <v>127.72667542706964</v>
      </c>
      <c r="P18" s="224">
        <f t="shared" si="10"/>
        <v>108.82408278457196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44</v>
      </c>
      <c r="B19" s="165">
        <v>1024</v>
      </c>
      <c r="C19" s="135">
        <v>5866</v>
      </c>
      <c r="D19" s="154">
        <f t="shared" si="1"/>
        <v>0.90915572197751449</v>
      </c>
      <c r="E19" s="99">
        <v>1054</v>
      </c>
      <c r="F19" s="6">
        <v>5540</v>
      </c>
      <c r="G19" s="118">
        <f t="shared" si="2"/>
        <v>0.83377982192630229</v>
      </c>
      <c r="H19" s="97">
        <v>827</v>
      </c>
      <c r="I19" s="6">
        <v>4946</v>
      </c>
      <c r="J19" s="177">
        <f t="shared" si="3"/>
        <v>0.73638228751961554</v>
      </c>
      <c r="K19" s="220">
        <f t="shared" si="4"/>
        <v>97.153700189753323</v>
      </c>
      <c r="L19" s="224">
        <f t="shared" si="5"/>
        <v>105.88447653429603</v>
      </c>
      <c r="M19" s="119">
        <f t="shared" si="6"/>
        <v>123.8210399032648</v>
      </c>
      <c r="N19" s="120">
        <f t="shared" si="7"/>
        <v>118.60088960776385</v>
      </c>
      <c r="O19" s="225">
        <f t="shared" si="9"/>
        <v>127.44860943168077</v>
      </c>
      <c r="P19" s="224">
        <f t="shared" si="10"/>
        <v>112.00970481196926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45</v>
      </c>
      <c r="B20" s="165">
        <v>769</v>
      </c>
      <c r="C20" s="135">
        <v>5115</v>
      </c>
      <c r="D20" s="154">
        <f t="shared" si="1"/>
        <v>0.79276023148908725</v>
      </c>
      <c r="E20" s="99">
        <v>822</v>
      </c>
      <c r="F20" s="6">
        <v>6349</v>
      </c>
      <c r="G20" s="118">
        <f t="shared" si="2"/>
        <v>0.95553575621120812</v>
      </c>
      <c r="H20" s="97">
        <v>1079</v>
      </c>
      <c r="I20" s="6">
        <v>8912</v>
      </c>
      <c r="J20" s="177">
        <f t="shared" si="3"/>
        <v>1.3268578540992344</v>
      </c>
      <c r="K20" s="220">
        <f t="shared" si="4"/>
        <v>93.552311435523123</v>
      </c>
      <c r="L20" s="224">
        <f t="shared" si="5"/>
        <v>80.563868325720591</v>
      </c>
      <c r="M20" s="119">
        <f t="shared" si="6"/>
        <v>71.269694161260418</v>
      </c>
      <c r="N20" s="120">
        <f t="shared" si="7"/>
        <v>57.394524236983848</v>
      </c>
      <c r="O20" s="225">
        <f t="shared" si="9"/>
        <v>76.181649675625579</v>
      </c>
      <c r="P20" s="224">
        <f t="shared" si="10"/>
        <v>71.241023339317778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46</v>
      </c>
      <c r="B21" s="97">
        <v>921</v>
      </c>
      <c r="C21" s="6">
        <v>4745</v>
      </c>
      <c r="D21" s="154">
        <f t="shared" si="1"/>
        <v>0.73541491660131364</v>
      </c>
      <c r="E21" s="99">
        <v>776</v>
      </c>
      <c r="F21" s="6">
        <v>4173</v>
      </c>
      <c r="G21" s="118">
        <f t="shared" si="2"/>
        <v>0.6280438983571226</v>
      </c>
      <c r="H21" s="97">
        <v>821</v>
      </c>
      <c r="I21" s="6">
        <v>4960</v>
      </c>
      <c r="J21" s="177">
        <f t="shared" si="3"/>
        <v>0.73846666924732973</v>
      </c>
      <c r="K21" s="220">
        <f t="shared" si="4"/>
        <v>118.68556701030928</v>
      </c>
      <c r="L21" s="224">
        <f t="shared" si="5"/>
        <v>113.70716510903426</v>
      </c>
      <c r="M21" s="119">
        <f t="shared" si="6"/>
        <v>112.18026796589524</v>
      </c>
      <c r="N21" s="120">
        <f t="shared" si="7"/>
        <v>95.665322580645167</v>
      </c>
      <c r="O21" s="225">
        <f t="shared" si="9"/>
        <v>94.518879415347129</v>
      </c>
      <c r="P21" s="224">
        <f t="shared" si="10"/>
        <v>84.133064516129025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47</v>
      </c>
      <c r="B22" s="165">
        <v>604</v>
      </c>
      <c r="C22" s="135">
        <v>3344</v>
      </c>
      <c r="D22" s="154">
        <f t="shared" si="1"/>
        <v>0.51827765671544634</v>
      </c>
      <c r="E22" s="99">
        <v>766</v>
      </c>
      <c r="F22" s="6">
        <v>3882</v>
      </c>
      <c r="G22" s="118">
        <f t="shared" si="2"/>
        <v>0.5842478824400551</v>
      </c>
      <c r="H22" s="97">
        <v>973</v>
      </c>
      <c r="I22" s="6">
        <v>5569</v>
      </c>
      <c r="J22" s="177">
        <f t="shared" si="3"/>
        <v>0.82913727440289908</v>
      </c>
      <c r="K22" s="220">
        <f t="shared" si="4"/>
        <v>78.851174934725847</v>
      </c>
      <c r="L22" s="224">
        <f t="shared" si="5"/>
        <v>86.141164348274089</v>
      </c>
      <c r="M22" s="119">
        <f t="shared" si="6"/>
        <v>62.076053442959925</v>
      </c>
      <c r="N22" s="120">
        <f t="shared" si="7"/>
        <v>60.046687017417845</v>
      </c>
      <c r="O22" s="225">
        <f t="shared" si="9"/>
        <v>78.72559095580678</v>
      </c>
      <c r="P22" s="224">
        <f t="shared" si="10"/>
        <v>69.707308313880418</v>
      </c>
      <c r="Q22" s="130"/>
      <c r="R22" s="226"/>
      <c r="S22" s="226"/>
      <c r="T22" s="226"/>
      <c r="U22" s="226"/>
      <c r="V22" s="226"/>
      <c r="W22" s="226"/>
      <c r="X22" s="226"/>
      <c r="Y22" s="226"/>
      <c r="Z22" s="226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48</v>
      </c>
      <c r="B23" s="165">
        <v>815</v>
      </c>
      <c r="C23" s="135">
        <v>3300</v>
      </c>
      <c r="D23" s="154">
        <f t="shared" si="1"/>
        <v>0.51145821386392731</v>
      </c>
      <c r="E23" s="99">
        <v>834</v>
      </c>
      <c r="F23" s="6">
        <v>3275</v>
      </c>
      <c r="G23" s="118">
        <f t="shared" si="2"/>
        <v>0.49289330628314804</v>
      </c>
      <c r="H23" s="97">
        <v>875</v>
      </c>
      <c r="I23" s="6">
        <v>3898</v>
      </c>
      <c r="J23" s="177">
        <f t="shared" si="3"/>
        <v>0.58035142675929263</v>
      </c>
      <c r="K23" s="220">
        <f t="shared" si="4"/>
        <v>97.721822541966432</v>
      </c>
      <c r="L23" s="224">
        <f t="shared" si="5"/>
        <v>100.76335877862594</v>
      </c>
      <c r="M23" s="119">
        <f t="shared" si="6"/>
        <v>93.142857142857139</v>
      </c>
      <c r="N23" s="120">
        <f t="shared" si="7"/>
        <v>84.658799384299641</v>
      </c>
      <c r="O23" s="225">
        <f t="shared" si="9"/>
        <v>95.314285714285717</v>
      </c>
      <c r="P23" s="224">
        <f t="shared" si="10"/>
        <v>84.017444843509494</v>
      </c>
      <c r="Q23" s="130"/>
      <c r="R23" s="227"/>
      <c r="S23" s="228"/>
      <c r="T23" s="228"/>
      <c r="U23" s="229"/>
      <c r="V23" s="228"/>
      <c r="W23" s="228"/>
      <c r="X23" s="229"/>
      <c r="Y23" s="230"/>
      <c r="Z23" s="2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50</v>
      </c>
      <c r="B24" s="165">
        <v>532</v>
      </c>
      <c r="C24" s="135">
        <v>3188</v>
      </c>
      <c r="D24" s="154">
        <f t="shared" si="1"/>
        <v>0.49409963206006074</v>
      </c>
      <c r="E24" s="99">
        <v>767</v>
      </c>
      <c r="F24" s="6">
        <v>4883</v>
      </c>
      <c r="G24" s="118">
        <f t="shared" si="2"/>
        <v>0.73490015712385093</v>
      </c>
      <c r="H24" s="97">
        <v>418</v>
      </c>
      <c r="I24" s="6">
        <v>3725</v>
      </c>
      <c r="J24" s="177">
        <f t="shared" si="3"/>
        <v>0.55459442398110947</v>
      </c>
      <c r="K24" s="220">
        <f t="shared" si="4"/>
        <v>69.361147327249014</v>
      </c>
      <c r="L24" s="224">
        <f t="shared" si="5"/>
        <v>65.287732951054679</v>
      </c>
      <c r="M24" s="119">
        <f t="shared" si="6"/>
        <v>127.27272727272727</v>
      </c>
      <c r="N24" s="120">
        <f t="shared" si="7"/>
        <v>85.583892617449663</v>
      </c>
      <c r="O24" s="225">
        <f t="shared" si="9"/>
        <v>183.49282296650716</v>
      </c>
      <c r="P24" s="224">
        <f t="shared" si="10"/>
        <v>131.08724832214764</v>
      </c>
      <c r="Q24" s="130"/>
      <c r="R24" s="227"/>
      <c r="S24" s="228"/>
      <c r="T24" s="228"/>
      <c r="U24" s="229"/>
      <c r="V24" s="228"/>
      <c r="W24" s="228"/>
      <c r="X24" s="229"/>
      <c r="Y24" s="230"/>
      <c r="Z24" s="2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51</v>
      </c>
      <c r="B25" s="165">
        <v>557</v>
      </c>
      <c r="C25" s="135">
        <v>2902</v>
      </c>
      <c r="D25" s="154">
        <f t="shared" si="1"/>
        <v>0.44977325352518699</v>
      </c>
      <c r="E25" s="99">
        <v>496</v>
      </c>
      <c r="F25" s="6">
        <v>2611</v>
      </c>
      <c r="G25" s="118">
        <f t="shared" si="2"/>
        <v>0.39296012907032041</v>
      </c>
      <c r="H25" s="97">
        <v>389</v>
      </c>
      <c r="I25" s="6">
        <v>1890</v>
      </c>
      <c r="J25" s="177">
        <f t="shared" si="3"/>
        <v>0.28139153324142202</v>
      </c>
      <c r="K25" s="220">
        <f t="shared" si="4"/>
        <v>112.29838709677421</v>
      </c>
      <c r="L25" s="224">
        <f t="shared" si="5"/>
        <v>111.14515511298353</v>
      </c>
      <c r="M25" s="119">
        <f t="shared" si="6"/>
        <v>143.18766066838046</v>
      </c>
      <c r="N25" s="120">
        <f t="shared" si="7"/>
        <v>153.54497354497354</v>
      </c>
      <c r="O25" s="225">
        <f t="shared" si="9"/>
        <v>127.5064267352185</v>
      </c>
      <c r="P25" s="224">
        <f t="shared" si="10"/>
        <v>138.14814814814815</v>
      </c>
      <c r="Q25" s="130"/>
      <c r="R25" s="227"/>
      <c r="S25" s="228"/>
      <c r="T25" s="228"/>
      <c r="U25" s="229"/>
      <c r="V25" s="228"/>
      <c r="W25" s="228"/>
      <c r="X25" s="229"/>
      <c r="Y25" s="230"/>
      <c r="Z25" s="2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49</v>
      </c>
      <c r="B26" s="165">
        <v>393</v>
      </c>
      <c r="C26" s="135">
        <v>2547</v>
      </c>
      <c r="D26" s="154">
        <f t="shared" si="1"/>
        <v>0.3947527487004312</v>
      </c>
      <c r="E26" s="99">
        <v>404</v>
      </c>
      <c r="F26" s="6">
        <v>2739</v>
      </c>
      <c r="G26" s="118">
        <f t="shared" si="2"/>
        <v>0.41222435600291368</v>
      </c>
      <c r="H26" s="97">
        <v>388</v>
      </c>
      <c r="I26" s="6">
        <v>2414</v>
      </c>
      <c r="J26" s="177">
        <f t="shared" si="3"/>
        <v>0.35940696362158348</v>
      </c>
      <c r="K26" s="220">
        <f t="shared" si="4"/>
        <v>97.277227722772281</v>
      </c>
      <c r="L26" s="224">
        <f t="shared" si="5"/>
        <v>92.990142387732746</v>
      </c>
      <c r="M26" s="119">
        <f t="shared" si="6"/>
        <v>101.28865979381443</v>
      </c>
      <c r="N26" s="120">
        <f t="shared" si="7"/>
        <v>105.50952775476388</v>
      </c>
      <c r="O26" s="225">
        <f t="shared" si="9"/>
        <v>104.1237113402062</v>
      </c>
      <c r="P26" s="224">
        <f t="shared" si="10"/>
        <v>113.46313173156585</v>
      </c>
      <c r="Q26" s="130"/>
      <c r="R26" s="227"/>
      <c r="S26" s="228"/>
      <c r="T26" s="228"/>
      <c r="U26" s="229"/>
      <c r="V26" s="228"/>
      <c r="W26" s="228"/>
      <c r="X26" s="229"/>
      <c r="Y26" s="230"/>
      <c r="Z26" s="2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52</v>
      </c>
      <c r="B27" s="165">
        <v>524</v>
      </c>
      <c r="C27" s="135">
        <v>2406</v>
      </c>
      <c r="D27" s="154">
        <f t="shared" si="1"/>
        <v>0.37289953410806337</v>
      </c>
      <c r="E27" s="99">
        <v>479</v>
      </c>
      <c r="F27" s="6">
        <v>2119</v>
      </c>
      <c r="G27" s="118">
        <f t="shared" si="2"/>
        <v>0.31891325679816507</v>
      </c>
      <c r="H27" s="97">
        <v>449</v>
      </c>
      <c r="I27" s="6">
        <v>1790</v>
      </c>
      <c r="J27" s="177">
        <f t="shared" si="3"/>
        <v>0.26650309232917746</v>
      </c>
      <c r="K27" s="220">
        <f t="shared" si="4"/>
        <v>109.39457202505218</v>
      </c>
      <c r="L27" s="224">
        <f t="shared" si="5"/>
        <v>113.54412458706938</v>
      </c>
      <c r="M27" s="119">
        <f t="shared" si="6"/>
        <v>116.70378619153674</v>
      </c>
      <c r="N27" s="120">
        <f t="shared" si="7"/>
        <v>134.41340782122907</v>
      </c>
      <c r="O27" s="225">
        <f t="shared" si="9"/>
        <v>106.68151447661469</v>
      </c>
      <c r="P27" s="224">
        <f t="shared" si="10"/>
        <v>118.37988826815642</v>
      </c>
      <c r="Q27" s="130"/>
      <c r="R27" s="227"/>
      <c r="S27" s="228"/>
      <c r="T27" s="228"/>
      <c r="U27" s="229"/>
      <c r="V27" s="228"/>
      <c r="W27" s="228"/>
      <c r="X27" s="229"/>
      <c r="Y27" s="230"/>
      <c r="Z27" s="2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53</v>
      </c>
      <c r="B28" s="97">
        <v>147</v>
      </c>
      <c r="C28" s="6">
        <v>1976</v>
      </c>
      <c r="D28" s="154">
        <f t="shared" si="1"/>
        <v>0.30625497896821829</v>
      </c>
      <c r="E28" s="99">
        <v>63</v>
      </c>
      <c r="F28" s="6">
        <v>819</v>
      </c>
      <c r="G28" s="118">
        <f t="shared" si="2"/>
        <v>0.12326095201401473</v>
      </c>
      <c r="H28" s="97">
        <v>86</v>
      </c>
      <c r="I28" s="6">
        <v>561</v>
      </c>
      <c r="J28" s="177">
        <f t="shared" si="3"/>
        <v>8.3524153517691935E-2</v>
      </c>
      <c r="K28" s="220">
        <f t="shared" si="4"/>
        <v>233.33333333333334</v>
      </c>
      <c r="L28" s="224">
        <f t="shared" si="5"/>
        <v>241.26984126984127</v>
      </c>
      <c r="M28" s="119">
        <f t="shared" si="6"/>
        <v>170.93023255813952</v>
      </c>
      <c r="N28" s="120">
        <f t="shared" si="7"/>
        <v>352.2281639928699</v>
      </c>
      <c r="O28" s="225">
        <f t="shared" si="9"/>
        <v>73.255813953488371</v>
      </c>
      <c r="P28" s="224">
        <f t="shared" si="10"/>
        <v>145.98930481283423</v>
      </c>
      <c r="Q28" s="130"/>
      <c r="R28" s="227"/>
      <c r="S28" s="228"/>
      <c r="T28" s="228"/>
      <c r="U28" s="229"/>
      <c r="V28" s="228"/>
      <c r="W28" s="228"/>
      <c r="X28" s="229"/>
      <c r="Y28" s="230"/>
      <c r="Z28" s="2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54</v>
      </c>
      <c r="B29" s="97">
        <v>106</v>
      </c>
      <c r="C29" s="6">
        <v>1235</v>
      </c>
      <c r="D29" s="154">
        <f t="shared" si="1"/>
        <v>0.19140936185513643</v>
      </c>
      <c r="E29" s="99">
        <v>111</v>
      </c>
      <c r="F29" s="6">
        <v>667</v>
      </c>
      <c r="G29" s="118">
        <f t="shared" si="2"/>
        <v>0.10038468253156022</v>
      </c>
      <c r="H29" s="97">
        <v>114</v>
      </c>
      <c r="I29" s="6">
        <v>792</v>
      </c>
      <c r="J29" s="177">
        <f t="shared" si="3"/>
        <v>0.11791645202497686</v>
      </c>
      <c r="K29" s="220">
        <f t="shared" si="4"/>
        <v>95.495495495495504</v>
      </c>
      <c r="L29" s="224">
        <f t="shared" si="5"/>
        <v>185.15742128935534</v>
      </c>
      <c r="M29" s="119">
        <f t="shared" si="6"/>
        <v>92.982456140350877</v>
      </c>
      <c r="N29" s="120">
        <f t="shared" si="7"/>
        <v>155.93434343434342</v>
      </c>
      <c r="O29" s="225">
        <f t="shared" si="9"/>
        <v>97.368421052631575</v>
      </c>
      <c r="P29" s="224">
        <f t="shared" si="10"/>
        <v>84.217171717171709</v>
      </c>
      <c r="Q29" s="130"/>
      <c r="R29" s="227"/>
      <c r="S29" s="228"/>
      <c r="T29" s="228"/>
      <c r="U29" s="229"/>
      <c r="V29" s="228"/>
      <c r="W29" s="228"/>
      <c r="X29" s="229"/>
      <c r="Y29" s="230"/>
      <c r="Z29" s="2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56</v>
      </c>
      <c r="B30" s="97">
        <v>175</v>
      </c>
      <c r="C30" s="6">
        <v>1093</v>
      </c>
      <c r="D30" s="154">
        <f t="shared" si="1"/>
        <v>0.16940115992523411</v>
      </c>
      <c r="E30" s="99">
        <v>242</v>
      </c>
      <c r="F30" s="6">
        <v>1755</v>
      </c>
      <c r="G30" s="118">
        <f t="shared" si="2"/>
        <v>0.264130611458603</v>
      </c>
      <c r="H30" s="97">
        <v>965</v>
      </c>
      <c r="I30" s="6">
        <v>7541</v>
      </c>
      <c r="J30" s="177">
        <f t="shared" si="3"/>
        <v>1.1227373291923617</v>
      </c>
      <c r="K30" s="220">
        <f t="shared" si="4"/>
        <v>72.314049586776861</v>
      </c>
      <c r="L30" s="224">
        <f t="shared" si="5"/>
        <v>62.279202279202281</v>
      </c>
      <c r="M30" s="119">
        <f t="shared" si="6"/>
        <v>18.134715025906736</v>
      </c>
      <c r="N30" s="120">
        <f t="shared" si="7"/>
        <v>14.494098925871901</v>
      </c>
      <c r="O30" s="225">
        <f t="shared" si="9"/>
        <v>25.077720207253883</v>
      </c>
      <c r="P30" s="224">
        <f t="shared" si="10"/>
        <v>23.272775493966318</v>
      </c>
      <c r="Q30" s="130"/>
      <c r="R30" s="227"/>
      <c r="S30" s="228"/>
      <c r="T30" s="228"/>
      <c r="U30" s="229"/>
      <c r="V30" s="228"/>
      <c r="W30" s="228"/>
      <c r="X30" s="229"/>
      <c r="Y30" s="230"/>
      <c r="Z30" s="2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55</v>
      </c>
      <c r="B31" s="97">
        <v>224</v>
      </c>
      <c r="C31" s="6">
        <v>1033</v>
      </c>
      <c r="D31" s="154">
        <f t="shared" si="1"/>
        <v>0.1601019196731627</v>
      </c>
      <c r="E31" s="99">
        <v>214</v>
      </c>
      <c r="F31" s="6">
        <v>1103</v>
      </c>
      <c r="G31" s="118">
        <f t="shared" si="2"/>
        <v>0.16600345552070603</v>
      </c>
      <c r="H31" s="97">
        <v>354</v>
      </c>
      <c r="I31" s="6">
        <v>2030</v>
      </c>
      <c r="J31" s="177">
        <f t="shared" si="3"/>
        <v>0.30223535051856437</v>
      </c>
      <c r="K31" s="220">
        <f t="shared" si="4"/>
        <v>104.67289719626167</v>
      </c>
      <c r="L31" s="224">
        <f t="shared" si="5"/>
        <v>93.653671804170443</v>
      </c>
      <c r="M31" s="119">
        <f t="shared" si="6"/>
        <v>63.276836158192097</v>
      </c>
      <c r="N31" s="120">
        <f t="shared" si="7"/>
        <v>50.886699507389167</v>
      </c>
      <c r="O31" s="225">
        <f t="shared" si="9"/>
        <v>60.451977401129945</v>
      </c>
      <c r="P31" s="224">
        <f t="shared" si="10"/>
        <v>54.334975369458128</v>
      </c>
      <c r="Q31" s="130"/>
      <c r="R31" s="227"/>
      <c r="S31" s="228"/>
      <c r="T31" s="228"/>
      <c r="U31" s="229"/>
      <c r="V31" s="228"/>
      <c r="W31" s="228"/>
      <c r="X31" s="229"/>
      <c r="Y31" s="230"/>
      <c r="Z31" s="2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58</v>
      </c>
      <c r="B32" s="97">
        <v>115</v>
      </c>
      <c r="C32" s="6">
        <v>774</v>
      </c>
      <c r="D32" s="154">
        <f t="shared" si="1"/>
        <v>0.11996019925172115</v>
      </c>
      <c r="E32" s="99">
        <v>47</v>
      </c>
      <c r="F32" s="6">
        <v>289</v>
      </c>
      <c r="G32" s="118">
        <f t="shared" si="2"/>
        <v>4.3495012371245735E-2</v>
      </c>
      <c r="H32" s="97">
        <v>176</v>
      </c>
      <c r="I32" s="6">
        <v>1311</v>
      </c>
      <c r="J32" s="177">
        <f t="shared" si="3"/>
        <v>0.19518746035952608</v>
      </c>
      <c r="K32" s="220">
        <f t="shared" si="4"/>
        <v>244.68085106382978</v>
      </c>
      <c r="L32" s="224">
        <f t="shared" si="5"/>
        <v>267.82006920415228</v>
      </c>
      <c r="M32" s="119">
        <f t="shared" si="6"/>
        <v>65.340909090909093</v>
      </c>
      <c r="N32" s="120">
        <f t="shared" si="7"/>
        <v>59.038901601830659</v>
      </c>
      <c r="O32" s="225">
        <f t="shared" si="9"/>
        <v>26.704545454545453</v>
      </c>
      <c r="P32" s="224">
        <f t="shared" si="10"/>
        <v>22.04424103737605</v>
      </c>
      <c r="Q32" s="130"/>
      <c r="R32" s="227"/>
      <c r="S32" s="228"/>
      <c r="T32" s="228"/>
      <c r="U32" s="229"/>
      <c r="V32" s="228"/>
      <c r="W32" s="228"/>
      <c r="X32" s="229"/>
      <c r="Y32" s="230"/>
      <c r="Z32" s="2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57</v>
      </c>
      <c r="B33" s="97">
        <v>108</v>
      </c>
      <c r="C33" s="6">
        <v>738</v>
      </c>
      <c r="D33" s="154">
        <f t="shared" si="1"/>
        <v>0.11438065510047829</v>
      </c>
      <c r="E33" s="99">
        <v>58</v>
      </c>
      <c r="F33" s="6">
        <v>200</v>
      </c>
      <c r="G33" s="118">
        <f t="shared" si="2"/>
        <v>3.0100354582176976E-2</v>
      </c>
      <c r="H33" s="97">
        <v>29</v>
      </c>
      <c r="I33" s="6">
        <v>155</v>
      </c>
      <c r="J33" s="177">
        <f t="shared" si="3"/>
        <v>2.3077083413979054E-2</v>
      </c>
      <c r="K33" s="220">
        <f t="shared" si="4"/>
        <v>186.20689655172413</v>
      </c>
      <c r="L33" s="224">
        <f t="shared" si="5"/>
        <v>369</v>
      </c>
      <c r="M33" s="119">
        <f t="shared" si="6"/>
        <v>372.41379310344826</v>
      </c>
      <c r="N33" s="120">
        <f t="shared" si="7"/>
        <v>476.12903225806457</v>
      </c>
      <c r="O33" s="225">
        <f t="shared" si="9"/>
        <v>200</v>
      </c>
      <c r="P33" s="224">
        <f t="shared" si="10"/>
        <v>129.03225806451613</v>
      </c>
      <c r="Q33" s="130"/>
      <c r="R33" s="160"/>
      <c r="S33" s="231"/>
      <c r="T33" s="231"/>
      <c r="U33" s="232"/>
      <c r="V33" s="231"/>
      <c r="W33" s="231"/>
      <c r="X33" s="233"/>
      <c r="Y33" s="234"/>
      <c r="Z33" s="234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61</v>
      </c>
      <c r="B34" s="97">
        <v>168</v>
      </c>
      <c r="C34" s="6">
        <v>705</v>
      </c>
      <c r="D34" s="154">
        <f t="shared" si="1"/>
        <v>0.109266072961839</v>
      </c>
      <c r="E34" s="99">
        <v>150</v>
      </c>
      <c r="F34" s="6">
        <v>605</v>
      </c>
      <c r="G34" s="118">
        <f t="shared" si="2"/>
        <v>9.1053572611085362E-2</v>
      </c>
      <c r="H34" s="97">
        <v>191</v>
      </c>
      <c r="I34" s="6">
        <v>665</v>
      </c>
      <c r="J34" s="177">
        <f t="shared" si="3"/>
        <v>9.9008132066426252E-2</v>
      </c>
      <c r="K34" s="220">
        <f t="shared" si="4"/>
        <v>112.00000000000001</v>
      </c>
      <c r="L34" s="224">
        <f t="shared" si="5"/>
        <v>116.52892561983469</v>
      </c>
      <c r="M34" s="119">
        <f t="shared" si="6"/>
        <v>87.958115183246079</v>
      </c>
      <c r="N34" s="120">
        <f t="shared" si="7"/>
        <v>106.01503759398496</v>
      </c>
      <c r="O34" s="225">
        <f t="shared" si="9"/>
        <v>78.534031413612567</v>
      </c>
      <c r="P34" s="224">
        <f t="shared" si="10"/>
        <v>90.977443609022558</v>
      </c>
      <c r="Q34" s="130"/>
      <c r="R34" s="160"/>
      <c r="S34" s="235"/>
      <c r="T34" s="235"/>
      <c r="U34" s="236"/>
      <c r="V34" s="235"/>
      <c r="W34" s="235"/>
      <c r="X34" s="237"/>
      <c r="Y34" s="238"/>
      <c r="Z34" s="238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59</v>
      </c>
      <c r="B35" s="97">
        <v>180</v>
      </c>
      <c r="C35" s="6">
        <v>702</v>
      </c>
      <c r="D35" s="154">
        <f t="shared" si="1"/>
        <v>0.10880111094923545</v>
      </c>
      <c r="E35" s="99">
        <v>92</v>
      </c>
      <c r="F35" s="6">
        <v>431</v>
      </c>
      <c r="G35" s="118">
        <f t="shared" si="2"/>
        <v>6.4866264124591386E-2</v>
      </c>
      <c r="H35" s="97">
        <v>165</v>
      </c>
      <c r="I35" s="6">
        <v>613</v>
      </c>
      <c r="J35" s="177">
        <f t="shared" si="3"/>
        <v>9.1266142792059107E-2</v>
      </c>
      <c r="K35" s="220">
        <f t="shared" si="4"/>
        <v>195.65217391304347</v>
      </c>
      <c r="L35" s="224">
        <f t="shared" si="5"/>
        <v>162.87703016241301</v>
      </c>
      <c r="M35" s="119">
        <f t="shared" si="6"/>
        <v>109.09090909090908</v>
      </c>
      <c r="N35" s="120">
        <f t="shared" si="7"/>
        <v>114.51876019575857</v>
      </c>
      <c r="O35" s="225">
        <f t="shared" si="9"/>
        <v>55.757575757575765</v>
      </c>
      <c r="P35" s="224">
        <f t="shared" si="10"/>
        <v>70.309951060358884</v>
      </c>
      <c r="Q35" s="130"/>
      <c r="R35" s="160"/>
      <c r="S35" s="235"/>
      <c r="T35" s="235"/>
      <c r="U35" s="236"/>
      <c r="V35" s="235"/>
      <c r="W35" s="235"/>
      <c r="X35" s="237"/>
      <c r="Y35" s="238"/>
      <c r="Z35" s="238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62</v>
      </c>
      <c r="B36" s="97">
        <v>119</v>
      </c>
      <c r="C36" s="6">
        <v>632</v>
      </c>
      <c r="D36" s="154">
        <f t="shared" si="1"/>
        <v>9.7951997321818793E-2</v>
      </c>
      <c r="E36" s="99">
        <v>173</v>
      </c>
      <c r="F36" s="6">
        <v>883</v>
      </c>
      <c r="G36" s="118">
        <f t="shared" si="2"/>
        <v>0.13289306548031135</v>
      </c>
      <c r="H36" s="97">
        <v>162</v>
      </c>
      <c r="I36" s="6">
        <v>859</v>
      </c>
      <c r="J36" s="177">
        <f t="shared" si="3"/>
        <v>0.1278917074361807</v>
      </c>
      <c r="K36" s="220">
        <f t="shared" si="4"/>
        <v>68.786127167630056</v>
      </c>
      <c r="L36" s="224">
        <f t="shared" si="5"/>
        <v>71.574178935447335</v>
      </c>
      <c r="M36" s="119">
        <f t="shared" si="6"/>
        <v>73.456790123456798</v>
      </c>
      <c r="N36" s="120">
        <f t="shared" si="7"/>
        <v>73.573923166472639</v>
      </c>
      <c r="O36" s="225">
        <f t="shared" si="9"/>
        <v>106.79012345679013</v>
      </c>
      <c r="P36" s="224">
        <f t="shared" si="10"/>
        <v>102.79394644935974</v>
      </c>
      <c r="Q36" s="130"/>
      <c r="R36" s="160"/>
      <c r="S36" s="235"/>
      <c r="T36" s="235"/>
      <c r="U36" s="236"/>
      <c r="V36" s="235"/>
      <c r="W36" s="235"/>
      <c r="X36" s="237"/>
      <c r="Y36" s="238"/>
      <c r="Z36" s="238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60</v>
      </c>
      <c r="B37" s="97">
        <v>30</v>
      </c>
      <c r="C37" s="6">
        <v>611</v>
      </c>
      <c r="D37" s="154">
        <f t="shared" si="1"/>
        <v>9.4697263233593815E-2</v>
      </c>
      <c r="E37" s="99">
        <v>19</v>
      </c>
      <c r="F37" s="6">
        <v>113</v>
      </c>
      <c r="G37" s="118">
        <f t="shared" si="2"/>
        <v>1.7006700338929991E-2</v>
      </c>
      <c r="H37" s="97">
        <v>104</v>
      </c>
      <c r="I37" s="6">
        <v>659</v>
      </c>
      <c r="J37" s="177">
        <f t="shared" si="3"/>
        <v>9.8114825611691589E-2</v>
      </c>
      <c r="K37" s="220">
        <f t="shared" si="4"/>
        <v>157.89473684210526</v>
      </c>
      <c r="L37" s="224">
        <f t="shared" si="5"/>
        <v>540.70796460176996</v>
      </c>
      <c r="M37" s="119">
        <f t="shared" si="6"/>
        <v>28.846153846153843</v>
      </c>
      <c r="N37" s="120">
        <f t="shared" si="7"/>
        <v>92.716236722306519</v>
      </c>
      <c r="O37" s="225">
        <f t="shared" si="9"/>
        <v>18.269230769230766</v>
      </c>
      <c r="P37" s="224">
        <f t="shared" si="10"/>
        <v>17.147192716236724</v>
      </c>
      <c r="Q37" s="130"/>
      <c r="R37" s="130"/>
      <c r="S37" s="161"/>
      <c r="T37" s="161"/>
      <c r="U37" s="239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64</v>
      </c>
      <c r="B38" s="97">
        <v>25</v>
      </c>
      <c r="C38" s="6">
        <v>530</v>
      </c>
      <c r="D38" s="154">
        <f t="shared" ref="D38:D69" si="11">IF($C$83&lt;&gt;0,C38/$C$83*100,0)</f>
        <v>8.2143288893297417E-2</v>
      </c>
      <c r="E38" s="99">
        <v>11</v>
      </c>
      <c r="F38" s="6">
        <v>216</v>
      </c>
      <c r="G38" s="118">
        <f t="shared" ref="G38:G69" si="12">IF($F$83&lt;&gt;0,F38/$F$83*100,0)</f>
        <v>3.2508382948751136E-2</v>
      </c>
      <c r="H38" s="97">
        <v>9</v>
      </c>
      <c r="I38" s="6">
        <v>39</v>
      </c>
      <c r="J38" s="177">
        <f t="shared" ref="J38:J69" si="13">IF($I$83&lt;&gt;0,I38/$I$83*100,0)</f>
        <v>5.8064919557753751E-3</v>
      </c>
      <c r="K38" s="220">
        <f t="shared" ref="K38:K69" si="14">IF(OR(B38&lt;&gt;0)*(E38&lt;&gt;0),B38/E38*100," ")</f>
        <v>227.27272727272728</v>
      </c>
      <c r="L38" s="224">
        <f t="shared" ref="L38:L69" si="15">IF(OR(C38&lt;&gt;0)*(F38&lt;&gt;0),C38/F38*100," ")</f>
        <v>245.37037037037038</v>
      </c>
      <c r="M38" s="119">
        <f t="shared" ref="M38:M69" si="16">IF(OR(B38&lt;&gt;0)*(H38&lt;&gt;0),B38/H38*100," ")</f>
        <v>277.77777777777777</v>
      </c>
      <c r="N38" s="120">
        <f t="shared" ref="N38:N69" si="17">IF(OR(C38&lt;&gt;0)*(I38&lt;&gt;0),C38/I38*100," ")</f>
        <v>1358.9743589743589</v>
      </c>
      <c r="O38" s="225">
        <f t="shared" si="9"/>
        <v>122.22222222222223</v>
      </c>
      <c r="P38" s="224">
        <f t="shared" si="10"/>
        <v>553.84615384615381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63</v>
      </c>
      <c r="B39" s="97">
        <v>181</v>
      </c>
      <c r="C39" s="6">
        <v>529</v>
      </c>
      <c r="D39" s="154">
        <f t="shared" si="11"/>
        <v>8.1988301555762894E-2</v>
      </c>
      <c r="E39" s="99">
        <v>165</v>
      </c>
      <c r="F39" s="6">
        <v>494</v>
      </c>
      <c r="G39" s="118">
        <f t="shared" si="12"/>
        <v>7.4347875817977138E-2</v>
      </c>
      <c r="H39" s="97">
        <v>169</v>
      </c>
      <c r="I39" s="6">
        <v>519</v>
      </c>
      <c r="J39" s="177">
        <f t="shared" si="13"/>
        <v>7.7271008334549224E-2</v>
      </c>
      <c r="K39" s="220">
        <f t="shared" si="14"/>
        <v>109.69696969696969</v>
      </c>
      <c r="L39" s="224">
        <f t="shared" si="15"/>
        <v>107.08502024291498</v>
      </c>
      <c r="M39" s="119">
        <f t="shared" si="16"/>
        <v>107.10059171597632</v>
      </c>
      <c r="N39" s="120">
        <f t="shared" si="17"/>
        <v>101.92678227360308</v>
      </c>
      <c r="O39" s="225">
        <f t="shared" ref="O39:O70" si="18">IF(OR(E39&lt;&gt;0)*(H39&lt;&gt;0),E39/H39*100," ")</f>
        <v>97.633136094674555</v>
      </c>
      <c r="P39" s="224">
        <f t="shared" si="10"/>
        <v>95.183044315992291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65</v>
      </c>
      <c r="B40" s="97">
        <v>78</v>
      </c>
      <c r="C40" s="6">
        <v>484</v>
      </c>
      <c r="D40" s="154">
        <f t="shared" si="11"/>
        <v>7.5013871366709339E-2</v>
      </c>
      <c r="E40" s="99">
        <v>140</v>
      </c>
      <c r="F40" s="6">
        <v>721</v>
      </c>
      <c r="G40" s="118">
        <f t="shared" si="12"/>
        <v>0.108511778268748</v>
      </c>
      <c r="H40" s="97">
        <v>150</v>
      </c>
      <c r="I40" s="6">
        <v>829</v>
      </c>
      <c r="J40" s="177">
        <f t="shared" si="13"/>
        <v>0.12342517516250734</v>
      </c>
      <c r="K40" s="220">
        <f t="shared" si="14"/>
        <v>55.714285714285715</v>
      </c>
      <c r="L40" s="224">
        <f t="shared" si="15"/>
        <v>67.128987517337038</v>
      </c>
      <c r="M40" s="119">
        <f t="shared" si="16"/>
        <v>52</v>
      </c>
      <c r="N40" s="120">
        <f t="shared" si="17"/>
        <v>58.383594692400486</v>
      </c>
      <c r="O40" s="225">
        <f t="shared" si="18"/>
        <v>93.333333333333329</v>
      </c>
      <c r="P40" s="224">
        <f t="shared" si="10"/>
        <v>86.972255729794938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66</v>
      </c>
      <c r="B41" s="97">
        <v>95</v>
      </c>
      <c r="C41" s="6">
        <v>461</v>
      </c>
      <c r="D41" s="154">
        <f t="shared" si="11"/>
        <v>7.14491626034153E-2</v>
      </c>
      <c r="E41" s="99">
        <v>64</v>
      </c>
      <c r="F41" s="6">
        <v>298</v>
      </c>
      <c r="G41" s="118">
        <f t="shared" si="12"/>
        <v>4.4849528327443697E-2</v>
      </c>
      <c r="H41" s="97">
        <v>69</v>
      </c>
      <c r="I41" s="6">
        <v>367</v>
      </c>
      <c r="J41" s="177">
        <f t="shared" si="13"/>
        <v>5.4640578147937505E-2</v>
      </c>
      <c r="K41" s="220">
        <f t="shared" si="14"/>
        <v>148.4375</v>
      </c>
      <c r="L41" s="224">
        <f t="shared" si="15"/>
        <v>154.69798657718121</v>
      </c>
      <c r="M41" s="119">
        <f t="shared" si="16"/>
        <v>137.68115942028984</v>
      </c>
      <c r="N41" s="120">
        <f t="shared" si="17"/>
        <v>125.61307901907357</v>
      </c>
      <c r="O41" s="225">
        <f t="shared" si="18"/>
        <v>92.753623188405797</v>
      </c>
      <c r="P41" s="224">
        <f t="shared" si="10"/>
        <v>81.198910081743875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67</v>
      </c>
      <c r="B42" s="97">
        <v>73</v>
      </c>
      <c r="C42" s="6">
        <v>460</v>
      </c>
      <c r="D42" s="154">
        <f t="shared" si="11"/>
        <v>7.1294175265880777E-2</v>
      </c>
      <c r="E42" s="99">
        <v>58</v>
      </c>
      <c r="F42" s="6">
        <v>405</v>
      </c>
      <c r="G42" s="118">
        <f t="shared" si="12"/>
        <v>6.0953218028908379E-2</v>
      </c>
      <c r="H42" s="97">
        <v>65</v>
      </c>
      <c r="I42" s="6">
        <v>429</v>
      </c>
      <c r="J42" s="177">
        <f t="shared" si="13"/>
        <v>6.3871411513529125E-2</v>
      </c>
      <c r="K42" s="220">
        <f t="shared" si="14"/>
        <v>125.86206896551724</v>
      </c>
      <c r="L42" s="224">
        <f t="shared" si="15"/>
        <v>113.58024691358024</v>
      </c>
      <c r="M42" s="119">
        <f t="shared" si="16"/>
        <v>112.30769230769231</v>
      </c>
      <c r="N42" s="120">
        <f t="shared" si="17"/>
        <v>107.22610722610723</v>
      </c>
      <c r="O42" s="225">
        <f t="shared" si="18"/>
        <v>89.230769230769241</v>
      </c>
      <c r="P42" s="224">
        <f t="shared" si="10"/>
        <v>94.4055944055944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68</v>
      </c>
      <c r="B43" s="97">
        <v>87</v>
      </c>
      <c r="C43" s="6">
        <v>397</v>
      </c>
      <c r="D43" s="154">
        <f t="shared" si="11"/>
        <v>6.1529973001205801E-2</v>
      </c>
      <c r="E43" s="99">
        <v>44</v>
      </c>
      <c r="F43" s="6">
        <v>188</v>
      </c>
      <c r="G43" s="118">
        <f t="shared" si="12"/>
        <v>2.8294333307246362E-2</v>
      </c>
      <c r="H43" s="97">
        <v>78</v>
      </c>
      <c r="I43" s="6">
        <v>366</v>
      </c>
      <c r="J43" s="177">
        <f t="shared" si="13"/>
        <v>5.4491693738815059E-2</v>
      </c>
      <c r="K43" s="220">
        <f t="shared" si="14"/>
        <v>197.72727272727272</v>
      </c>
      <c r="L43" s="224">
        <f t="shared" si="15"/>
        <v>211.17021276595747</v>
      </c>
      <c r="M43" s="119">
        <f t="shared" si="16"/>
        <v>111.53846153846155</v>
      </c>
      <c r="N43" s="120">
        <f t="shared" si="17"/>
        <v>108.46994535519126</v>
      </c>
      <c r="O43" s="225">
        <f t="shared" si="18"/>
        <v>56.410256410256409</v>
      </c>
      <c r="P43" s="224">
        <f t="shared" si="10"/>
        <v>51.366120218579233</v>
      </c>
      <c r="Q43" s="130"/>
      <c r="R43" s="130"/>
      <c r="S43" s="219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69</v>
      </c>
      <c r="B44" s="97">
        <v>74</v>
      </c>
      <c r="C44" s="6">
        <v>350</v>
      </c>
      <c r="D44" s="154">
        <f t="shared" si="11"/>
        <v>5.42455681370832E-2</v>
      </c>
      <c r="E44" s="99">
        <v>39</v>
      </c>
      <c r="F44" s="6">
        <v>157</v>
      </c>
      <c r="G44" s="118">
        <f t="shared" si="12"/>
        <v>2.3628778347008928E-2</v>
      </c>
      <c r="H44" s="97">
        <v>85</v>
      </c>
      <c r="I44" s="6">
        <v>377</v>
      </c>
      <c r="J44" s="177">
        <f t="shared" si="13"/>
        <v>5.6129422239161959E-2</v>
      </c>
      <c r="K44" s="220">
        <f t="shared" si="14"/>
        <v>189.74358974358972</v>
      </c>
      <c r="L44" s="224">
        <f t="shared" si="15"/>
        <v>222.92993630573247</v>
      </c>
      <c r="M44" s="119">
        <f t="shared" si="16"/>
        <v>87.058823529411768</v>
      </c>
      <c r="N44" s="120">
        <f t="shared" si="17"/>
        <v>92.838196286472154</v>
      </c>
      <c r="O44" s="225">
        <f t="shared" si="18"/>
        <v>45.882352941176471</v>
      </c>
      <c r="P44" s="224">
        <f t="shared" si="10"/>
        <v>41.644562334217504</v>
      </c>
      <c r="Q44" s="130"/>
      <c r="R44" s="130"/>
      <c r="S44" s="219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77</v>
      </c>
      <c r="B45" s="97">
        <v>32</v>
      </c>
      <c r="C45" s="6">
        <v>284</v>
      </c>
      <c r="D45" s="154">
        <f t="shared" si="11"/>
        <v>4.4016403859804654E-2</v>
      </c>
      <c r="E45" s="99">
        <v>39</v>
      </c>
      <c r="F45" s="6">
        <v>197</v>
      </c>
      <c r="G45" s="118">
        <f t="shared" si="12"/>
        <v>2.9648849263444323E-2</v>
      </c>
      <c r="H45" s="97">
        <v>62</v>
      </c>
      <c r="I45" s="6">
        <v>821</v>
      </c>
      <c r="J45" s="177">
        <f t="shared" si="13"/>
        <v>0.12223409988952776</v>
      </c>
      <c r="K45" s="220">
        <f t="shared" si="14"/>
        <v>82.051282051282044</v>
      </c>
      <c r="L45" s="224">
        <f t="shared" si="15"/>
        <v>144.16243654822335</v>
      </c>
      <c r="M45" s="119">
        <f t="shared" si="16"/>
        <v>51.612903225806448</v>
      </c>
      <c r="N45" s="120">
        <f t="shared" si="17"/>
        <v>34.59196102314251</v>
      </c>
      <c r="O45" s="225">
        <f t="shared" si="18"/>
        <v>62.903225806451616</v>
      </c>
      <c r="P45" s="224">
        <f t="shared" si="10"/>
        <v>23.995127892813642</v>
      </c>
      <c r="Q45" s="130"/>
      <c r="R45" s="130"/>
      <c r="S45" s="219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70</v>
      </c>
      <c r="B46" s="97">
        <v>43</v>
      </c>
      <c r="C46" s="6">
        <v>229</v>
      </c>
      <c r="D46" s="154">
        <f t="shared" si="11"/>
        <v>3.5492100295405865E-2</v>
      </c>
      <c r="E46" s="99">
        <v>94</v>
      </c>
      <c r="F46" s="6">
        <v>562</v>
      </c>
      <c r="G46" s="118">
        <f t="shared" si="12"/>
        <v>8.4581996375917304E-2</v>
      </c>
      <c r="H46" s="97">
        <v>45</v>
      </c>
      <c r="I46" s="6">
        <v>234</v>
      </c>
      <c r="J46" s="177">
        <f t="shared" si="13"/>
        <v>3.4838951734652249E-2</v>
      </c>
      <c r="K46" s="220">
        <f t="shared" si="14"/>
        <v>45.744680851063826</v>
      </c>
      <c r="L46" s="224">
        <f t="shared" si="15"/>
        <v>40.747330960854093</v>
      </c>
      <c r="M46" s="119">
        <f t="shared" si="16"/>
        <v>95.555555555555557</v>
      </c>
      <c r="N46" s="120">
        <f t="shared" si="17"/>
        <v>97.863247863247864</v>
      </c>
      <c r="O46" s="225">
        <f t="shared" si="18"/>
        <v>208.88888888888891</v>
      </c>
      <c r="P46" s="224">
        <f t="shared" si="10"/>
        <v>240.17094017094016</v>
      </c>
      <c r="Q46" s="130"/>
      <c r="R46" s="130"/>
      <c r="S46" s="219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73</v>
      </c>
      <c r="B47" s="97">
        <v>42</v>
      </c>
      <c r="C47" s="6">
        <v>202</v>
      </c>
      <c r="D47" s="154">
        <f t="shared" si="11"/>
        <v>3.1307442181973733E-2</v>
      </c>
      <c r="E47" s="99">
        <v>68</v>
      </c>
      <c r="F47" s="6">
        <v>301</v>
      </c>
      <c r="G47" s="118">
        <f t="shared" si="12"/>
        <v>4.5301033646176353E-2</v>
      </c>
      <c r="H47" s="97">
        <v>58</v>
      </c>
      <c r="I47" s="6">
        <v>281</v>
      </c>
      <c r="J47" s="177">
        <f t="shared" si="13"/>
        <v>4.183651896340719E-2</v>
      </c>
      <c r="K47" s="220">
        <f t="shared" si="14"/>
        <v>61.764705882352942</v>
      </c>
      <c r="L47" s="224">
        <f t="shared" si="15"/>
        <v>67.109634551495006</v>
      </c>
      <c r="M47" s="119">
        <f t="shared" si="16"/>
        <v>72.41379310344827</v>
      </c>
      <c r="N47" s="120">
        <f t="shared" si="17"/>
        <v>71.886120996441278</v>
      </c>
      <c r="O47" s="225">
        <f t="shared" si="18"/>
        <v>117.24137931034481</v>
      </c>
      <c r="P47" s="224">
        <f t="shared" si="10"/>
        <v>107.11743772241992</v>
      </c>
      <c r="Q47" s="130"/>
      <c r="R47" s="130"/>
      <c r="S47" s="219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72</v>
      </c>
      <c r="B48" s="97">
        <v>31</v>
      </c>
      <c r="C48" s="6">
        <v>184</v>
      </c>
      <c r="D48" s="154">
        <f t="shared" si="11"/>
        <v>2.8517670106352311E-2</v>
      </c>
      <c r="E48" s="99">
        <v>22</v>
      </c>
      <c r="F48" s="6">
        <v>66</v>
      </c>
      <c r="G48" s="118">
        <f t="shared" si="12"/>
        <v>9.9331170121184035E-3</v>
      </c>
      <c r="H48" s="97">
        <v>45</v>
      </c>
      <c r="I48" s="6">
        <v>169</v>
      </c>
      <c r="J48" s="177">
        <f t="shared" si="13"/>
        <v>2.5161465141693293E-2</v>
      </c>
      <c r="K48" s="220">
        <f t="shared" si="14"/>
        <v>140.90909090909091</v>
      </c>
      <c r="L48" s="224">
        <f t="shared" si="15"/>
        <v>278.78787878787881</v>
      </c>
      <c r="M48" s="119">
        <f t="shared" si="16"/>
        <v>68.888888888888886</v>
      </c>
      <c r="N48" s="120">
        <f t="shared" si="17"/>
        <v>108.87573964497041</v>
      </c>
      <c r="O48" s="225">
        <f t="shared" si="18"/>
        <v>48.888888888888886</v>
      </c>
      <c r="P48" s="224">
        <f t="shared" si="10"/>
        <v>39.053254437869825</v>
      </c>
      <c r="Q48" s="130"/>
      <c r="R48" s="130"/>
      <c r="S48" s="219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71</v>
      </c>
      <c r="B49" s="97">
        <v>40</v>
      </c>
      <c r="C49" s="6">
        <v>179</v>
      </c>
      <c r="D49" s="154">
        <f t="shared" si="11"/>
        <v>2.7742733418679694E-2</v>
      </c>
      <c r="E49" s="99">
        <v>43</v>
      </c>
      <c r="F49" s="6">
        <v>198</v>
      </c>
      <c r="G49" s="118">
        <f t="shared" si="12"/>
        <v>2.9799351036355205E-2</v>
      </c>
      <c r="H49" s="97">
        <v>65</v>
      </c>
      <c r="I49" s="6">
        <v>274</v>
      </c>
      <c r="J49" s="177">
        <f t="shared" si="13"/>
        <v>4.0794328099550067E-2</v>
      </c>
      <c r="K49" s="220">
        <f t="shared" si="14"/>
        <v>93.023255813953483</v>
      </c>
      <c r="L49" s="224">
        <f t="shared" si="15"/>
        <v>90.404040404040416</v>
      </c>
      <c r="M49" s="119">
        <f t="shared" si="16"/>
        <v>61.53846153846154</v>
      </c>
      <c r="N49" s="120">
        <f t="shared" si="17"/>
        <v>65.328467153284677</v>
      </c>
      <c r="O49" s="225">
        <f t="shared" si="18"/>
        <v>66.153846153846146</v>
      </c>
      <c r="P49" s="224">
        <f t="shared" si="10"/>
        <v>72.262773722627742</v>
      </c>
      <c r="Q49" s="130"/>
      <c r="R49" s="130"/>
      <c r="S49" s="219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74</v>
      </c>
      <c r="B50" s="97">
        <v>30</v>
      </c>
      <c r="C50" s="6">
        <v>157</v>
      </c>
      <c r="D50" s="154">
        <f t="shared" si="11"/>
        <v>2.4333011992920178E-2</v>
      </c>
      <c r="E50" s="99">
        <v>27</v>
      </c>
      <c r="F50" s="6">
        <v>144</v>
      </c>
      <c r="G50" s="118">
        <f t="shared" si="12"/>
        <v>2.1672255299167425E-2</v>
      </c>
      <c r="H50" s="97">
        <v>32</v>
      </c>
      <c r="I50" s="6">
        <v>270</v>
      </c>
      <c r="J50" s="177">
        <f t="shared" si="13"/>
        <v>4.019879046306029E-2</v>
      </c>
      <c r="K50" s="220">
        <f t="shared" si="14"/>
        <v>111.11111111111111</v>
      </c>
      <c r="L50" s="224">
        <f t="shared" si="15"/>
        <v>109.02777777777777</v>
      </c>
      <c r="M50" s="119">
        <f t="shared" si="16"/>
        <v>93.75</v>
      </c>
      <c r="N50" s="120">
        <f t="shared" si="17"/>
        <v>58.148148148148152</v>
      </c>
      <c r="O50" s="225">
        <f t="shared" si="18"/>
        <v>84.375</v>
      </c>
      <c r="P50" s="224">
        <f t="shared" si="10"/>
        <v>53.333333333333336</v>
      </c>
      <c r="Q50" s="130"/>
      <c r="R50" s="130"/>
      <c r="S50" s="219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75</v>
      </c>
      <c r="B51" s="97">
        <v>40</v>
      </c>
      <c r="C51" s="6">
        <v>156</v>
      </c>
      <c r="D51" s="154">
        <f t="shared" si="11"/>
        <v>2.4178024655385655E-2</v>
      </c>
      <c r="E51" s="99">
        <v>46</v>
      </c>
      <c r="F51" s="6">
        <v>144</v>
      </c>
      <c r="G51" s="118">
        <f t="shared" si="12"/>
        <v>2.1672255299167425E-2</v>
      </c>
      <c r="H51" s="97">
        <v>51</v>
      </c>
      <c r="I51" s="6">
        <v>186</v>
      </c>
      <c r="J51" s="177">
        <f t="shared" si="13"/>
        <v>2.7692500096774864E-2</v>
      </c>
      <c r="K51" s="220">
        <f t="shared" si="14"/>
        <v>86.956521739130437</v>
      </c>
      <c r="L51" s="224">
        <f t="shared" si="15"/>
        <v>108.33333333333333</v>
      </c>
      <c r="M51" s="119">
        <f t="shared" si="16"/>
        <v>78.431372549019613</v>
      </c>
      <c r="N51" s="120">
        <f t="shared" si="17"/>
        <v>83.870967741935488</v>
      </c>
      <c r="O51" s="225">
        <f t="shared" si="18"/>
        <v>90.196078431372555</v>
      </c>
      <c r="P51" s="224">
        <f t="shared" si="10"/>
        <v>77.41935483870968</v>
      </c>
      <c r="Q51" s="130"/>
      <c r="R51" s="130"/>
      <c r="S51" s="219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76</v>
      </c>
      <c r="B52" s="97">
        <v>19</v>
      </c>
      <c r="C52" s="6">
        <v>153</v>
      </c>
      <c r="D52" s="154">
        <f t="shared" si="11"/>
        <v>2.3713062642782085E-2</v>
      </c>
      <c r="E52" s="99">
        <v>18</v>
      </c>
      <c r="F52" s="6">
        <v>85</v>
      </c>
      <c r="G52" s="118">
        <f t="shared" si="12"/>
        <v>1.2792650697425216E-2</v>
      </c>
      <c r="H52" s="97">
        <v>23</v>
      </c>
      <c r="I52" s="6">
        <v>90</v>
      </c>
      <c r="J52" s="177">
        <f t="shared" si="13"/>
        <v>1.3399596821020095E-2</v>
      </c>
      <c r="K52" s="220">
        <f t="shared" si="14"/>
        <v>105.55555555555556</v>
      </c>
      <c r="L52" s="224">
        <f t="shared" si="15"/>
        <v>180</v>
      </c>
      <c r="M52" s="119">
        <f t="shared" si="16"/>
        <v>82.608695652173907</v>
      </c>
      <c r="N52" s="120">
        <f t="shared" si="17"/>
        <v>170</v>
      </c>
      <c r="O52" s="225">
        <f t="shared" si="18"/>
        <v>78.260869565217391</v>
      </c>
      <c r="P52" s="224">
        <f t="shared" si="10"/>
        <v>94.444444444444443</v>
      </c>
      <c r="Q52" s="130"/>
      <c r="R52" s="130"/>
      <c r="S52" s="219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78</v>
      </c>
      <c r="B53" s="97">
        <v>48</v>
      </c>
      <c r="C53" s="6">
        <v>133</v>
      </c>
      <c r="D53" s="154">
        <f t="shared" si="11"/>
        <v>2.0613315892091616E-2</v>
      </c>
      <c r="E53" s="99">
        <v>50</v>
      </c>
      <c r="F53" s="6">
        <v>101</v>
      </c>
      <c r="G53" s="118">
        <f t="shared" si="12"/>
        <v>1.5200679063999373E-2</v>
      </c>
      <c r="H53" s="97">
        <v>82</v>
      </c>
      <c r="I53" s="6">
        <v>188</v>
      </c>
      <c r="J53" s="177">
        <f t="shared" si="13"/>
        <v>2.7990268915019757E-2</v>
      </c>
      <c r="K53" s="220">
        <f t="shared" si="14"/>
        <v>96</v>
      </c>
      <c r="L53" s="224">
        <f t="shared" si="15"/>
        <v>131.68316831683168</v>
      </c>
      <c r="M53" s="119">
        <f t="shared" si="16"/>
        <v>58.536585365853654</v>
      </c>
      <c r="N53" s="120">
        <f t="shared" si="17"/>
        <v>70.744680851063833</v>
      </c>
      <c r="O53" s="225">
        <f t="shared" si="18"/>
        <v>60.975609756097562</v>
      </c>
      <c r="P53" s="224">
        <f t="shared" si="10"/>
        <v>53.723404255319153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79</v>
      </c>
      <c r="B54" s="97">
        <v>33</v>
      </c>
      <c r="C54" s="6">
        <v>123</v>
      </c>
      <c r="D54" s="154">
        <f t="shared" si="11"/>
        <v>1.9063442516746382E-2</v>
      </c>
      <c r="E54" s="99">
        <v>28</v>
      </c>
      <c r="F54" s="6">
        <v>128</v>
      </c>
      <c r="G54" s="118">
        <f t="shared" si="12"/>
        <v>1.9264226932593265E-2</v>
      </c>
      <c r="H54" s="97">
        <v>27</v>
      </c>
      <c r="I54" s="6">
        <v>101</v>
      </c>
      <c r="J54" s="177">
        <f t="shared" si="13"/>
        <v>1.5037325321366998E-2</v>
      </c>
      <c r="K54" s="220">
        <f t="shared" si="14"/>
        <v>117.85714285714286</v>
      </c>
      <c r="L54" s="224">
        <f t="shared" si="15"/>
        <v>96.09375</v>
      </c>
      <c r="M54" s="119">
        <f t="shared" si="16"/>
        <v>122.22222222222223</v>
      </c>
      <c r="N54" s="120">
        <f t="shared" si="17"/>
        <v>121.78217821782178</v>
      </c>
      <c r="O54" s="225">
        <f t="shared" si="18"/>
        <v>103.7037037037037</v>
      </c>
      <c r="P54" s="224">
        <f t="shared" si="10"/>
        <v>126.73267326732673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80</v>
      </c>
      <c r="B55" s="97">
        <v>14</v>
      </c>
      <c r="C55" s="6">
        <v>79</v>
      </c>
      <c r="D55" s="154">
        <f t="shared" si="11"/>
        <v>1.2243999665227349E-2</v>
      </c>
      <c r="E55" s="99">
        <v>10</v>
      </c>
      <c r="F55" s="6">
        <v>34</v>
      </c>
      <c r="G55" s="118">
        <f t="shared" si="12"/>
        <v>5.1170602789700863E-3</v>
      </c>
      <c r="H55" s="97">
        <v>20</v>
      </c>
      <c r="I55" s="6">
        <v>92</v>
      </c>
      <c r="J55" s="177">
        <f t="shared" si="13"/>
        <v>1.3697365639264988E-2</v>
      </c>
      <c r="K55" s="220">
        <f t="shared" si="14"/>
        <v>140</v>
      </c>
      <c r="L55" s="224">
        <f t="shared" si="15"/>
        <v>232.35294117647061</v>
      </c>
      <c r="M55" s="119">
        <f t="shared" si="16"/>
        <v>70</v>
      </c>
      <c r="N55" s="120">
        <f t="shared" si="17"/>
        <v>85.869565217391312</v>
      </c>
      <c r="O55" s="225">
        <f t="shared" si="18"/>
        <v>50</v>
      </c>
      <c r="P55" s="224">
        <f t="shared" si="10"/>
        <v>36.95652173913043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83</v>
      </c>
      <c r="B56" s="97">
        <v>23</v>
      </c>
      <c r="C56" s="6">
        <v>69</v>
      </c>
      <c r="D56" s="154">
        <f t="shared" si="11"/>
        <v>1.0694126289882117E-2</v>
      </c>
      <c r="E56" s="99">
        <v>9</v>
      </c>
      <c r="F56" s="6">
        <v>37</v>
      </c>
      <c r="G56" s="118">
        <f t="shared" si="12"/>
        <v>5.5685655977027407E-3</v>
      </c>
      <c r="H56" s="97">
        <v>17</v>
      </c>
      <c r="I56" s="6">
        <v>58</v>
      </c>
      <c r="J56" s="177">
        <f t="shared" si="13"/>
        <v>8.6352957291018408E-3</v>
      </c>
      <c r="K56" s="220">
        <f t="shared" si="14"/>
        <v>255.55555555555554</v>
      </c>
      <c r="L56" s="224">
        <f t="shared" si="15"/>
        <v>186.48648648648648</v>
      </c>
      <c r="M56" s="119">
        <f t="shared" si="16"/>
        <v>135.29411764705884</v>
      </c>
      <c r="N56" s="120">
        <f t="shared" si="17"/>
        <v>118.96551724137932</v>
      </c>
      <c r="O56" s="225">
        <f t="shared" si="18"/>
        <v>52.941176470588239</v>
      </c>
      <c r="P56" s="224">
        <f t="shared" si="10"/>
        <v>63.793103448275865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82</v>
      </c>
      <c r="B57" s="97">
        <v>14</v>
      </c>
      <c r="C57" s="6">
        <v>68</v>
      </c>
      <c r="D57" s="154">
        <f t="shared" si="11"/>
        <v>1.0539138952347593E-2</v>
      </c>
      <c r="E57" s="99">
        <v>12</v>
      </c>
      <c r="F57" s="6">
        <v>91</v>
      </c>
      <c r="G57" s="118">
        <f t="shared" si="12"/>
        <v>1.3695661334890526E-2</v>
      </c>
      <c r="H57" s="97">
        <v>10</v>
      </c>
      <c r="I57" s="6">
        <v>37</v>
      </c>
      <c r="J57" s="177">
        <f t="shared" si="13"/>
        <v>5.5087231375304845E-3</v>
      </c>
      <c r="K57" s="220">
        <f t="shared" si="14"/>
        <v>116.66666666666667</v>
      </c>
      <c r="L57" s="224">
        <f t="shared" si="15"/>
        <v>74.72527472527473</v>
      </c>
      <c r="M57" s="119">
        <f t="shared" si="16"/>
        <v>140</v>
      </c>
      <c r="N57" s="120">
        <f t="shared" si="17"/>
        <v>183.7837837837838</v>
      </c>
      <c r="O57" s="225">
        <f t="shared" si="18"/>
        <v>120</v>
      </c>
      <c r="P57" s="224">
        <f t="shared" si="10"/>
        <v>245.94594594594597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81</v>
      </c>
      <c r="B58" s="97">
        <v>28</v>
      </c>
      <c r="C58" s="6">
        <v>67</v>
      </c>
      <c r="D58" s="154">
        <f t="shared" si="11"/>
        <v>1.038415161481307E-2</v>
      </c>
      <c r="E58" s="99">
        <v>25</v>
      </c>
      <c r="F58" s="6">
        <v>57</v>
      </c>
      <c r="G58" s="118">
        <f t="shared" si="12"/>
        <v>8.5786010559204384E-3</v>
      </c>
      <c r="H58" s="97">
        <v>120</v>
      </c>
      <c r="I58" s="6">
        <v>156</v>
      </c>
      <c r="J58" s="177">
        <f t="shared" si="13"/>
        <v>2.32259678231015E-2</v>
      </c>
      <c r="K58" s="220">
        <f t="shared" si="14"/>
        <v>112.00000000000001</v>
      </c>
      <c r="L58" s="224">
        <f t="shared" si="15"/>
        <v>117.54385964912282</v>
      </c>
      <c r="M58" s="119">
        <f t="shared" si="16"/>
        <v>23.333333333333332</v>
      </c>
      <c r="N58" s="120">
        <f t="shared" si="17"/>
        <v>42.948717948717949</v>
      </c>
      <c r="O58" s="225">
        <f t="shared" si="18"/>
        <v>20.833333333333336</v>
      </c>
      <c r="P58" s="224">
        <f t="shared" si="10"/>
        <v>36.538461538461533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85</v>
      </c>
      <c r="B59" s="97">
        <v>19</v>
      </c>
      <c r="C59" s="6">
        <v>64</v>
      </c>
      <c r="D59" s="154">
        <f t="shared" si="11"/>
        <v>9.9191896022094994E-3</v>
      </c>
      <c r="E59" s="99">
        <v>18</v>
      </c>
      <c r="F59" s="6">
        <v>85</v>
      </c>
      <c r="G59" s="118">
        <f t="shared" si="12"/>
        <v>1.2792650697425216E-2</v>
      </c>
      <c r="H59" s="97">
        <v>24</v>
      </c>
      <c r="I59" s="6">
        <v>77</v>
      </c>
      <c r="J59" s="177">
        <f t="shared" si="13"/>
        <v>1.1464099502428304E-2</v>
      </c>
      <c r="K59" s="220">
        <f t="shared" si="14"/>
        <v>105.55555555555556</v>
      </c>
      <c r="L59" s="224">
        <f t="shared" si="15"/>
        <v>75.294117647058826</v>
      </c>
      <c r="M59" s="119">
        <f t="shared" si="16"/>
        <v>79.166666666666657</v>
      </c>
      <c r="N59" s="120">
        <f t="shared" si="17"/>
        <v>83.116883116883116</v>
      </c>
      <c r="O59" s="225">
        <f t="shared" si="18"/>
        <v>75</v>
      </c>
      <c r="P59" s="224">
        <f t="shared" si="10"/>
        <v>110.3896103896104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84</v>
      </c>
      <c r="B60" s="97">
        <v>10</v>
      </c>
      <c r="C60" s="6">
        <v>62</v>
      </c>
      <c r="D60" s="154">
        <f t="shared" si="11"/>
        <v>9.6092149271404526E-3</v>
      </c>
      <c r="E60" s="99">
        <v>7</v>
      </c>
      <c r="F60" s="6">
        <v>28</v>
      </c>
      <c r="G60" s="118">
        <f t="shared" si="12"/>
        <v>4.2140496415047765E-3</v>
      </c>
      <c r="H60" s="97">
        <v>18</v>
      </c>
      <c r="I60" s="6">
        <v>82</v>
      </c>
      <c r="J60" s="177">
        <f t="shared" si="13"/>
        <v>1.2208521548040533E-2</v>
      </c>
      <c r="K60" s="220">
        <f t="shared" si="14"/>
        <v>142.85714285714286</v>
      </c>
      <c r="L60" s="224">
        <f t="shared" si="15"/>
        <v>221.42857142857144</v>
      </c>
      <c r="M60" s="119">
        <f t="shared" si="16"/>
        <v>55.555555555555557</v>
      </c>
      <c r="N60" s="120">
        <f t="shared" si="17"/>
        <v>75.609756097560975</v>
      </c>
      <c r="O60" s="225">
        <f t="shared" si="18"/>
        <v>38.888888888888893</v>
      </c>
      <c r="P60" s="224">
        <f t="shared" si="10"/>
        <v>34.146341463414636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87</v>
      </c>
      <c r="B61" s="97">
        <v>12</v>
      </c>
      <c r="C61" s="6">
        <v>62</v>
      </c>
      <c r="D61" s="154">
        <f t="shared" si="11"/>
        <v>9.6092149271404526E-3</v>
      </c>
      <c r="E61" s="99">
        <v>13</v>
      </c>
      <c r="F61" s="6">
        <v>69</v>
      </c>
      <c r="G61" s="118">
        <f t="shared" si="12"/>
        <v>1.0384622330851058E-2</v>
      </c>
      <c r="H61" s="97">
        <v>7</v>
      </c>
      <c r="I61" s="6">
        <v>22</v>
      </c>
      <c r="J61" s="177">
        <f t="shared" si="13"/>
        <v>3.2754570006938012E-3</v>
      </c>
      <c r="K61" s="220">
        <f t="shared" si="14"/>
        <v>92.307692307692307</v>
      </c>
      <c r="L61" s="224">
        <f t="shared" si="15"/>
        <v>89.85507246376811</v>
      </c>
      <c r="M61" s="119">
        <f t="shared" si="16"/>
        <v>171.42857142857142</v>
      </c>
      <c r="N61" s="120">
        <f t="shared" si="17"/>
        <v>281.81818181818181</v>
      </c>
      <c r="O61" s="225">
        <f t="shared" si="18"/>
        <v>185.71428571428572</v>
      </c>
      <c r="P61" s="224">
        <f t="shared" si="10"/>
        <v>313.63636363636363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86</v>
      </c>
      <c r="B62" s="97">
        <v>5</v>
      </c>
      <c r="C62" s="6">
        <v>58</v>
      </c>
      <c r="D62" s="154">
        <f t="shared" si="11"/>
        <v>8.9892655770023588E-3</v>
      </c>
      <c r="E62" s="99">
        <v>14</v>
      </c>
      <c r="F62" s="6">
        <v>63</v>
      </c>
      <c r="G62" s="118">
        <f t="shared" si="12"/>
        <v>9.4816116933857473E-3</v>
      </c>
      <c r="H62" s="97">
        <v>7</v>
      </c>
      <c r="I62" s="6">
        <v>37</v>
      </c>
      <c r="J62" s="177">
        <f t="shared" si="13"/>
        <v>5.5087231375304845E-3</v>
      </c>
      <c r="K62" s="220">
        <f t="shared" si="14"/>
        <v>35.714285714285715</v>
      </c>
      <c r="L62" s="224">
        <f t="shared" si="15"/>
        <v>92.063492063492063</v>
      </c>
      <c r="M62" s="119">
        <f t="shared" si="16"/>
        <v>71.428571428571431</v>
      </c>
      <c r="N62" s="120">
        <f t="shared" si="17"/>
        <v>156.75675675675674</v>
      </c>
      <c r="O62" s="225">
        <f t="shared" si="18"/>
        <v>200</v>
      </c>
      <c r="P62" s="224">
        <f t="shared" si="10"/>
        <v>170.27027027027026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88</v>
      </c>
      <c r="B63" s="97">
        <v>11</v>
      </c>
      <c r="C63" s="6">
        <v>37</v>
      </c>
      <c r="D63" s="154">
        <f t="shared" si="11"/>
        <v>5.7345314887773668E-3</v>
      </c>
      <c r="E63" s="99">
        <v>7</v>
      </c>
      <c r="F63" s="6">
        <v>19</v>
      </c>
      <c r="G63" s="118">
        <f t="shared" si="12"/>
        <v>2.8595336853068131E-3</v>
      </c>
      <c r="H63" s="97">
        <v>22</v>
      </c>
      <c r="I63" s="6">
        <v>94</v>
      </c>
      <c r="J63" s="177">
        <f t="shared" si="13"/>
        <v>1.3995134457509878E-2</v>
      </c>
      <c r="K63" s="220">
        <f t="shared" si="14"/>
        <v>157.14285714285714</v>
      </c>
      <c r="L63" s="224">
        <f t="shared" si="15"/>
        <v>194.73684210526315</v>
      </c>
      <c r="M63" s="119">
        <f t="shared" si="16"/>
        <v>50</v>
      </c>
      <c r="N63" s="120">
        <f t="shared" si="17"/>
        <v>39.361702127659576</v>
      </c>
      <c r="O63" s="225">
        <f t="shared" si="18"/>
        <v>31.818181818181817</v>
      </c>
      <c r="P63" s="224">
        <f t="shared" si="10"/>
        <v>20.212765957446805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90</v>
      </c>
      <c r="B64" s="97">
        <v>13</v>
      </c>
      <c r="C64" s="6">
        <v>30</v>
      </c>
      <c r="D64" s="154">
        <f t="shared" si="11"/>
        <v>4.6496201260357028E-3</v>
      </c>
      <c r="E64" s="99">
        <v>8</v>
      </c>
      <c r="F64" s="6">
        <v>138</v>
      </c>
      <c r="G64" s="118">
        <f t="shared" si="12"/>
        <v>2.0769244661702116E-2</v>
      </c>
      <c r="H64" s="97">
        <v>17</v>
      </c>
      <c r="I64" s="6">
        <v>69</v>
      </c>
      <c r="J64" s="177">
        <f t="shared" si="13"/>
        <v>1.0273024229448742E-2</v>
      </c>
      <c r="K64" s="220">
        <f t="shared" si="14"/>
        <v>162.5</v>
      </c>
      <c r="L64" s="224">
        <f t="shared" si="15"/>
        <v>21.739130434782609</v>
      </c>
      <c r="M64" s="119">
        <f t="shared" si="16"/>
        <v>76.470588235294116</v>
      </c>
      <c r="N64" s="120">
        <f t="shared" si="17"/>
        <v>43.478260869565219</v>
      </c>
      <c r="O64" s="225">
        <f t="shared" si="18"/>
        <v>47.058823529411761</v>
      </c>
      <c r="P64" s="224">
        <f t="shared" si="10"/>
        <v>200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94</v>
      </c>
      <c r="B65" s="97">
        <v>8</v>
      </c>
      <c r="C65" s="6">
        <v>30</v>
      </c>
      <c r="D65" s="154">
        <f t="shared" si="11"/>
        <v>4.6496201260357028E-3</v>
      </c>
      <c r="E65" s="99">
        <v>3</v>
      </c>
      <c r="F65" s="6">
        <v>6</v>
      </c>
      <c r="G65" s="118">
        <f t="shared" si="12"/>
        <v>9.0301063746530926E-4</v>
      </c>
      <c r="H65" s="97">
        <v>4</v>
      </c>
      <c r="I65" s="6">
        <v>18</v>
      </c>
      <c r="J65" s="177">
        <f t="shared" si="13"/>
        <v>2.6799193642040192E-3</v>
      </c>
      <c r="K65" s="220">
        <f t="shared" si="14"/>
        <v>266.66666666666663</v>
      </c>
      <c r="L65" s="224">
        <f t="shared" si="15"/>
        <v>500</v>
      </c>
      <c r="M65" s="119">
        <f t="shared" si="16"/>
        <v>200</v>
      </c>
      <c r="N65" s="120">
        <f t="shared" si="17"/>
        <v>166.66666666666669</v>
      </c>
      <c r="O65" s="225">
        <f t="shared" si="18"/>
        <v>75</v>
      </c>
      <c r="P65" s="224">
        <f t="shared" si="10"/>
        <v>33.333333333333329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89</v>
      </c>
      <c r="B66" s="97">
        <v>5</v>
      </c>
      <c r="C66" s="6">
        <v>27</v>
      </c>
      <c r="D66" s="154">
        <f t="shared" si="11"/>
        <v>4.1846581134321326E-3</v>
      </c>
      <c r="E66" s="99">
        <v>2</v>
      </c>
      <c r="F66" s="6">
        <v>6</v>
      </c>
      <c r="G66" s="118">
        <f t="shared" si="12"/>
        <v>9.0301063746530926E-4</v>
      </c>
      <c r="H66" s="97">
        <v>1</v>
      </c>
      <c r="I66" s="6">
        <v>1</v>
      </c>
      <c r="J66" s="177">
        <f t="shared" si="13"/>
        <v>1.4888440912244554E-4</v>
      </c>
      <c r="K66" s="220">
        <f t="shared" si="14"/>
        <v>250</v>
      </c>
      <c r="L66" s="224">
        <f t="shared" si="15"/>
        <v>450</v>
      </c>
      <c r="M66" s="119">
        <f t="shared" si="16"/>
        <v>500</v>
      </c>
      <c r="N66" s="120">
        <f t="shared" si="17"/>
        <v>2700</v>
      </c>
      <c r="O66" s="225">
        <f t="shared" si="18"/>
        <v>200</v>
      </c>
      <c r="P66" s="224">
        <f t="shared" si="10"/>
        <v>600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95</v>
      </c>
      <c r="B67" s="97">
        <v>9</v>
      </c>
      <c r="C67" s="6">
        <v>22</v>
      </c>
      <c r="D67" s="154">
        <f t="shared" si="11"/>
        <v>3.4097214257595154E-3</v>
      </c>
      <c r="E67" s="99">
        <v>12</v>
      </c>
      <c r="F67" s="6">
        <v>44</v>
      </c>
      <c r="G67" s="118">
        <f t="shared" si="12"/>
        <v>6.6220780080789351E-3</v>
      </c>
      <c r="H67" s="97">
        <v>36</v>
      </c>
      <c r="I67" s="6">
        <v>108</v>
      </c>
      <c r="J67" s="177">
        <f t="shared" si="13"/>
        <v>1.6079516185224116E-2</v>
      </c>
      <c r="K67" s="220">
        <f t="shared" si="14"/>
        <v>75</v>
      </c>
      <c r="L67" s="224">
        <f t="shared" si="15"/>
        <v>50</v>
      </c>
      <c r="M67" s="119">
        <f t="shared" si="16"/>
        <v>25</v>
      </c>
      <c r="N67" s="120">
        <f t="shared" si="17"/>
        <v>20.37037037037037</v>
      </c>
      <c r="O67" s="225">
        <f t="shared" si="18"/>
        <v>33.333333333333329</v>
      </c>
      <c r="P67" s="224">
        <f t="shared" si="10"/>
        <v>40.74074074074074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91</v>
      </c>
      <c r="B68" s="97">
        <v>3</v>
      </c>
      <c r="C68" s="6">
        <v>22</v>
      </c>
      <c r="D68" s="154">
        <f t="shared" si="11"/>
        <v>3.4097214257595154E-3</v>
      </c>
      <c r="E68" s="99">
        <v>0</v>
      </c>
      <c r="F68" s="6">
        <v>0</v>
      </c>
      <c r="G68" s="118">
        <f t="shared" si="12"/>
        <v>0</v>
      </c>
      <c r="H68" s="97">
        <v>1</v>
      </c>
      <c r="I68" s="6">
        <v>3</v>
      </c>
      <c r="J68" s="177">
        <f t="shared" si="13"/>
        <v>4.4665322736733658E-4</v>
      </c>
      <c r="K68" s="220" t="str">
        <f t="shared" si="14"/>
        <v xml:space="preserve"> </v>
      </c>
      <c r="L68" s="224" t="str">
        <f t="shared" si="15"/>
        <v xml:space="preserve"> </v>
      </c>
      <c r="M68" s="119">
        <f t="shared" si="16"/>
        <v>300</v>
      </c>
      <c r="N68" s="120">
        <f t="shared" si="17"/>
        <v>733.33333333333326</v>
      </c>
      <c r="O68" s="225" t="str">
        <f t="shared" si="18"/>
        <v xml:space="preserve"> </v>
      </c>
      <c r="P68" s="224" t="str">
        <f t="shared" si="10"/>
        <v xml:space="preserve"> 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92</v>
      </c>
      <c r="B69" s="97">
        <v>3</v>
      </c>
      <c r="C69" s="6">
        <v>19</v>
      </c>
      <c r="D69" s="154">
        <f t="shared" si="11"/>
        <v>2.9447594131559451E-3</v>
      </c>
      <c r="E69" s="99">
        <v>4</v>
      </c>
      <c r="F69" s="6">
        <v>17</v>
      </c>
      <c r="G69" s="118">
        <f t="shared" si="12"/>
        <v>2.5585301394850431E-3</v>
      </c>
      <c r="H69" s="97">
        <v>5</v>
      </c>
      <c r="I69" s="6">
        <v>16</v>
      </c>
      <c r="J69" s="177">
        <f t="shared" si="13"/>
        <v>2.3821505459591286E-3</v>
      </c>
      <c r="K69" s="220">
        <f t="shared" si="14"/>
        <v>75</v>
      </c>
      <c r="L69" s="224">
        <f t="shared" si="15"/>
        <v>111.76470588235294</v>
      </c>
      <c r="M69" s="119">
        <f t="shared" si="16"/>
        <v>60</v>
      </c>
      <c r="N69" s="120">
        <f t="shared" si="17"/>
        <v>118.75</v>
      </c>
      <c r="O69" s="225">
        <f t="shared" si="18"/>
        <v>80</v>
      </c>
      <c r="P69" s="224">
        <f t="shared" si="10"/>
        <v>106.25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93</v>
      </c>
      <c r="B70" s="97">
        <v>8</v>
      </c>
      <c r="C70" s="6">
        <v>17</v>
      </c>
      <c r="D70" s="154">
        <f t="shared" ref="D70:D82" si="19">IF($C$83&lt;&gt;0,C70/$C$83*100,0)</f>
        <v>2.6347847380868983E-3</v>
      </c>
      <c r="E70" s="99">
        <v>7</v>
      </c>
      <c r="F70" s="6">
        <v>36</v>
      </c>
      <c r="G70" s="118">
        <f t="shared" ref="G70:G78" si="20">IF($F$83&lt;&gt;0,F70/$F$83*100,0)</f>
        <v>5.4180638247918562E-3</v>
      </c>
      <c r="H70" s="97">
        <v>4</v>
      </c>
      <c r="I70" s="6">
        <v>21</v>
      </c>
      <c r="J70" s="177">
        <f t="shared" ref="J70:J78" si="21">IF($I$83&lt;&gt;0,I70/$I$83*100,0)</f>
        <v>3.1265725915713559E-3</v>
      </c>
      <c r="K70" s="220">
        <f t="shared" ref="K70:L83" si="22">IF(OR(B70&lt;&gt;0)*(E70&lt;&gt;0),B70/E70*100," ")</f>
        <v>114.28571428571428</v>
      </c>
      <c r="L70" s="224">
        <f t="shared" ref="L70:L80" si="23">IF(OR(C70&lt;&gt;0)*(F70&lt;&gt;0),C70/F70*100," ")</f>
        <v>47.222222222222221</v>
      </c>
      <c r="M70" s="119">
        <f t="shared" ref="M70:N83" si="24">IF(OR(B70&lt;&gt;0)*(H70&lt;&gt;0),B70/H70*100," ")</f>
        <v>200</v>
      </c>
      <c r="N70" s="120">
        <f t="shared" ref="N70:N80" si="25">IF(OR(C70&lt;&gt;0)*(I70&lt;&gt;0),C70/I70*100," ")</f>
        <v>80.952380952380949</v>
      </c>
      <c r="O70" s="225">
        <f t="shared" si="18"/>
        <v>175</v>
      </c>
      <c r="P70" s="224">
        <f t="shared" si="10"/>
        <v>171.42857142857142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96</v>
      </c>
      <c r="B71" s="97">
        <v>4</v>
      </c>
      <c r="C71" s="6">
        <v>15</v>
      </c>
      <c r="D71" s="154">
        <f t="shared" si="19"/>
        <v>2.3248100630178514E-3</v>
      </c>
      <c r="E71" s="99">
        <v>0</v>
      </c>
      <c r="F71" s="6">
        <v>0</v>
      </c>
      <c r="G71" s="118">
        <f t="shared" si="20"/>
        <v>0</v>
      </c>
      <c r="H71" s="97">
        <v>0</v>
      </c>
      <c r="I71" s="6">
        <v>0</v>
      </c>
      <c r="J71" s="177">
        <f t="shared" si="21"/>
        <v>0</v>
      </c>
      <c r="K71" s="220" t="str">
        <f t="shared" si="22"/>
        <v xml:space="preserve"> </v>
      </c>
      <c r="L71" s="224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25" t="str">
        <f t="shared" ref="O71:P83" si="26">IF(OR(E71&lt;&gt;0)*(H71&lt;&gt;0),E71/H71*100," ")</f>
        <v xml:space="preserve"> </v>
      </c>
      <c r="P71" s="224" t="str">
        <f t="shared" ref="P71:P80" si="27">IF(OR(F71&lt;&gt;0)*(I71&lt;&gt;0),F71/I71*100," ")</f>
        <v xml:space="preserve"> 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97</v>
      </c>
      <c r="B72" s="97">
        <v>5</v>
      </c>
      <c r="C72" s="6">
        <v>9</v>
      </c>
      <c r="D72" s="154">
        <f t="shared" si="19"/>
        <v>1.3948860378107109E-3</v>
      </c>
      <c r="E72" s="99">
        <v>8</v>
      </c>
      <c r="F72" s="6">
        <v>17</v>
      </c>
      <c r="G72" s="118">
        <f t="shared" si="20"/>
        <v>2.5585301394850431E-3</v>
      </c>
      <c r="H72" s="97">
        <v>0</v>
      </c>
      <c r="I72" s="6">
        <v>0</v>
      </c>
      <c r="J72" s="177">
        <f t="shared" si="21"/>
        <v>0</v>
      </c>
      <c r="K72" s="220">
        <f t="shared" si="22"/>
        <v>62.5</v>
      </c>
      <c r="L72" s="224">
        <f t="shared" si="23"/>
        <v>52.941176470588239</v>
      </c>
      <c r="M72" s="119" t="str">
        <f t="shared" si="24"/>
        <v xml:space="preserve"> </v>
      </c>
      <c r="N72" s="120" t="str">
        <f t="shared" si="25"/>
        <v xml:space="preserve"> </v>
      </c>
      <c r="O72" s="225" t="str">
        <f t="shared" si="26"/>
        <v xml:space="preserve"> </v>
      </c>
      <c r="P72" s="224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98</v>
      </c>
      <c r="B73" s="97">
        <v>2</v>
      </c>
      <c r="C73" s="6">
        <v>8</v>
      </c>
      <c r="D73" s="154">
        <f t="shared" si="19"/>
        <v>1.2398987002761874E-3</v>
      </c>
      <c r="E73" s="99">
        <v>5</v>
      </c>
      <c r="F73" s="6">
        <v>24</v>
      </c>
      <c r="G73" s="118">
        <f t="shared" si="20"/>
        <v>3.612042549861237E-3</v>
      </c>
      <c r="H73" s="97">
        <v>2</v>
      </c>
      <c r="I73" s="6">
        <v>7</v>
      </c>
      <c r="J73" s="177">
        <f t="shared" si="21"/>
        <v>1.0421908638571186E-3</v>
      </c>
      <c r="K73" s="220">
        <f t="shared" si="22"/>
        <v>40</v>
      </c>
      <c r="L73" s="224">
        <f t="shared" si="23"/>
        <v>33.333333333333329</v>
      </c>
      <c r="M73" s="119">
        <f t="shared" si="24"/>
        <v>100</v>
      </c>
      <c r="N73" s="120">
        <f t="shared" si="25"/>
        <v>114.28571428571428</v>
      </c>
      <c r="O73" s="225">
        <f t="shared" si="26"/>
        <v>250</v>
      </c>
      <c r="P73" s="224">
        <f t="shared" si="27"/>
        <v>342.85714285714283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99</v>
      </c>
      <c r="B74" s="97">
        <v>1</v>
      </c>
      <c r="C74" s="6">
        <v>2</v>
      </c>
      <c r="D74" s="154">
        <f t="shared" si="19"/>
        <v>3.0997467506904686E-4</v>
      </c>
      <c r="E74" s="99">
        <v>8</v>
      </c>
      <c r="F74" s="6">
        <v>22</v>
      </c>
      <c r="G74" s="118">
        <f t="shared" si="20"/>
        <v>3.3110390040394675E-3</v>
      </c>
      <c r="H74" s="97">
        <v>3</v>
      </c>
      <c r="I74" s="6">
        <v>15</v>
      </c>
      <c r="J74" s="177">
        <f t="shared" si="21"/>
        <v>2.2332661368366829E-3</v>
      </c>
      <c r="K74" s="220">
        <f t="shared" si="22"/>
        <v>12.5</v>
      </c>
      <c r="L74" s="224">
        <f t="shared" si="23"/>
        <v>9.0909090909090917</v>
      </c>
      <c r="M74" s="119">
        <f t="shared" si="24"/>
        <v>33.333333333333329</v>
      </c>
      <c r="N74" s="120">
        <f t="shared" si="25"/>
        <v>13.333333333333334</v>
      </c>
      <c r="O74" s="225">
        <f t="shared" si="26"/>
        <v>266.66666666666663</v>
      </c>
      <c r="P74" s="224">
        <f t="shared" si="27"/>
        <v>146.66666666666666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100</v>
      </c>
      <c r="B75" s="97">
        <v>0</v>
      </c>
      <c r="C75" s="6">
        <v>0</v>
      </c>
      <c r="D75" s="154">
        <f t="shared" si="19"/>
        <v>0</v>
      </c>
      <c r="E75" s="99">
        <v>0</v>
      </c>
      <c r="F75" s="6">
        <v>0</v>
      </c>
      <c r="G75" s="118">
        <f t="shared" si="20"/>
        <v>0</v>
      </c>
      <c r="H75" s="97">
        <v>5</v>
      </c>
      <c r="I75" s="6">
        <v>45</v>
      </c>
      <c r="J75" s="177">
        <f t="shared" si="21"/>
        <v>6.6997984105100477E-3</v>
      </c>
      <c r="K75" s="220" t="str">
        <f t="shared" si="22"/>
        <v xml:space="preserve"> </v>
      </c>
      <c r="L75" s="224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5" t="str">
        <f t="shared" si="26"/>
        <v xml:space="preserve"> </v>
      </c>
      <c r="P75" s="224" t="str">
        <f t="shared" si="27"/>
        <v xml:space="preserve"> 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101</v>
      </c>
      <c r="B76" s="97">
        <v>0</v>
      </c>
      <c r="C76" s="6">
        <v>0</v>
      </c>
      <c r="D76" s="154">
        <f t="shared" si="19"/>
        <v>0</v>
      </c>
      <c r="E76" s="99">
        <v>0</v>
      </c>
      <c r="F76" s="6">
        <v>0</v>
      </c>
      <c r="G76" s="118">
        <f t="shared" si="20"/>
        <v>0</v>
      </c>
      <c r="H76" s="97">
        <v>0</v>
      </c>
      <c r="I76" s="6">
        <v>0</v>
      </c>
      <c r="J76" s="177">
        <f t="shared" si="21"/>
        <v>0</v>
      </c>
      <c r="K76" s="220" t="str">
        <f t="shared" si="22"/>
        <v xml:space="preserve"> </v>
      </c>
      <c r="L76" s="224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5" t="str">
        <f t="shared" si="26"/>
        <v xml:space="preserve"> </v>
      </c>
      <c r="P76" s="224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102</v>
      </c>
      <c r="B77" s="97">
        <v>0</v>
      </c>
      <c r="C77" s="6">
        <v>0</v>
      </c>
      <c r="D77" s="154">
        <f t="shared" si="19"/>
        <v>0</v>
      </c>
      <c r="E77" s="99">
        <v>0</v>
      </c>
      <c r="F77" s="6">
        <v>0</v>
      </c>
      <c r="G77" s="118">
        <f t="shared" si="20"/>
        <v>0</v>
      </c>
      <c r="H77" s="97">
        <v>6</v>
      </c>
      <c r="I77" s="6">
        <v>36</v>
      </c>
      <c r="J77" s="177">
        <f t="shared" si="21"/>
        <v>5.3598387284080383E-3</v>
      </c>
      <c r="K77" s="220" t="str">
        <f t="shared" si="22"/>
        <v xml:space="preserve"> </v>
      </c>
      <c r="L77" s="224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5" t="str">
        <f t="shared" si="26"/>
        <v xml:space="preserve"> </v>
      </c>
      <c r="P77" s="224" t="str">
        <f t="shared" si="27"/>
        <v xml:space="preserve"> 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103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0" t="str">
        <f t="shared" si="22"/>
        <v xml:space="preserve"> </v>
      </c>
      <c r="L78" s="224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5" t="str">
        <f t="shared" si="26"/>
        <v xml:space="preserve"> </v>
      </c>
      <c r="P78" s="224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104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0" t="str">
        <f t="shared" si="22"/>
        <v xml:space="preserve"> </v>
      </c>
      <c r="L79" s="224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5" t="str">
        <f t="shared" si="26"/>
        <v xml:space="preserve"> </v>
      </c>
      <c r="P79" s="224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105</v>
      </c>
      <c r="B80" s="167">
        <v>0</v>
      </c>
      <c r="C80" s="181">
        <v>0</v>
      </c>
      <c r="D80" s="169">
        <f t="shared" si="19"/>
        <v>0</v>
      </c>
      <c r="E80" s="172">
        <v>3</v>
      </c>
      <c r="F80" s="181">
        <v>14</v>
      </c>
      <c r="G80" s="173">
        <f t="shared" si="28"/>
        <v>2.1070248207523882E-3</v>
      </c>
      <c r="H80" s="167">
        <v>2</v>
      </c>
      <c r="I80" s="162">
        <v>4</v>
      </c>
      <c r="J80" s="169">
        <f t="shared" si="29"/>
        <v>5.9553763648978214E-4</v>
      </c>
      <c r="K80" s="220" t="str">
        <f t="shared" si="22"/>
        <v xml:space="preserve"> </v>
      </c>
      <c r="L80" s="224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5">
        <f t="shared" si="26"/>
        <v>150</v>
      </c>
      <c r="P80" s="224">
        <f t="shared" si="27"/>
        <v>350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29</v>
      </c>
      <c r="B81" s="168">
        <f>SUM(B6:B80)-B11</f>
        <v>96802</v>
      </c>
      <c r="C81" s="163">
        <f>SUM(C6:C80)-C11</f>
        <v>597995</v>
      </c>
      <c r="D81" s="193">
        <f t="shared" si="19"/>
        <v>92.681652908957332</v>
      </c>
      <c r="E81" s="174">
        <f>SUM(E6:E80)-E11</f>
        <v>97785</v>
      </c>
      <c r="F81" s="163">
        <f>SUM(F6:F80)-F11</f>
        <v>616436</v>
      </c>
      <c r="G81" s="194">
        <f>IF($F$83&lt;&gt;0,F81/$F$83*100,0)</f>
        <v>92.77471088609424</v>
      </c>
      <c r="H81" s="168">
        <f>SUM(H6:H80)-H11</f>
        <v>99318</v>
      </c>
      <c r="I81" s="163">
        <f>SUM(I6:I80)-I11</f>
        <v>613227</v>
      </c>
      <c r="J81" s="195">
        <f>IF($I$83&lt;&gt;0,I81/$I$83*100,0)</f>
        <v>91.299939552929899</v>
      </c>
      <c r="K81" s="179">
        <f t="shared" si="22"/>
        <v>98.994733343559844</v>
      </c>
      <c r="L81" s="164">
        <f t="shared" si="22"/>
        <v>97.008448565625628</v>
      </c>
      <c r="M81" s="178">
        <f t="shared" si="24"/>
        <v>97.466723051209243</v>
      </c>
      <c r="N81" s="180">
        <f t="shared" si="24"/>
        <v>97.516091104925252</v>
      </c>
      <c r="O81" s="179">
        <f t="shared" si="26"/>
        <v>98.456473146861597</v>
      </c>
      <c r="P81" s="164">
        <f t="shared" si="26"/>
        <v>100.52329724555507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30</v>
      </c>
      <c r="B82" s="196">
        <f>B11</f>
        <v>9700</v>
      </c>
      <c r="C82" s="197">
        <f>C11</f>
        <v>47219</v>
      </c>
      <c r="D82" s="198">
        <f t="shared" si="19"/>
        <v>7.3183470910426625</v>
      </c>
      <c r="E82" s="175">
        <f>E11</f>
        <v>9573</v>
      </c>
      <c r="F82" s="137">
        <f>F11</f>
        <v>48008</v>
      </c>
      <c r="G82" s="199">
        <f>IF($F$83&lt;&gt;0,F82/$F$83*100,0)</f>
        <v>7.2252891139057613</v>
      </c>
      <c r="H82" s="196">
        <f>H11</f>
        <v>11049</v>
      </c>
      <c r="I82" s="197">
        <f>I11</f>
        <v>58435</v>
      </c>
      <c r="J82" s="200">
        <f>IF($I$83&lt;&gt;0,I82/$I$83*100,0)</f>
        <v>8.7000604470701042</v>
      </c>
      <c r="K82" s="121">
        <f t="shared" si="22"/>
        <v>101.32664786378356</v>
      </c>
      <c r="L82" s="122">
        <f t="shared" si="22"/>
        <v>98.356523912681212</v>
      </c>
      <c r="M82" s="123">
        <f t="shared" si="24"/>
        <v>87.790750294144274</v>
      </c>
      <c r="N82" s="145">
        <f t="shared" si="24"/>
        <v>80.806023787113887</v>
      </c>
      <c r="O82" s="121">
        <f t="shared" si="26"/>
        <v>86.641325006787937</v>
      </c>
      <c r="P82" s="122">
        <f t="shared" si="26"/>
        <v>82.156241978266451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18</v>
      </c>
      <c r="B83" s="183">
        <f>B81+B82</f>
        <v>106502</v>
      </c>
      <c r="C83" s="184">
        <f>C81+C82</f>
        <v>645214</v>
      </c>
      <c r="D83" s="185">
        <f>D81+D82</f>
        <v>100</v>
      </c>
      <c r="E83" s="186">
        <f>SUM(E81:E82)</f>
        <v>107358</v>
      </c>
      <c r="F83" s="184">
        <f>SUM(F81:F82)</f>
        <v>664444</v>
      </c>
      <c r="G83" s="187">
        <f>G81+G82</f>
        <v>100</v>
      </c>
      <c r="H83" s="183">
        <f>SUM(H81:H82)</f>
        <v>110367</v>
      </c>
      <c r="I83" s="184">
        <f>SUM(I81:I82)</f>
        <v>671662</v>
      </c>
      <c r="J83" s="185">
        <f>J81+J82</f>
        <v>100</v>
      </c>
      <c r="K83" s="189">
        <f t="shared" si="22"/>
        <v>99.202667709905185</v>
      </c>
      <c r="L83" s="190">
        <f t="shared" si="22"/>
        <v>97.105850906923692</v>
      </c>
      <c r="M83" s="191">
        <f t="shared" si="24"/>
        <v>96.498047423595821</v>
      </c>
      <c r="N83" s="188">
        <f t="shared" si="24"/>
        <v>96.062305147529557</v>
      </c>
      <c r="O83" s="189">
        <f t="shared" si="26"/>
        <v>97.273641577645492</v>
      </c>
      <c r="P83" s="190">
        <f t="shared" si="26"/>
        <v>98.925352334954184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2" ma:contentTypeDescription="Stvaranje novog dokumenta." ma:contentTypeScope="" ma:versionID="96e2973480c3a39664449c3eeba43308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b8e332c9e5fcf4406f8d9edca18bec79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2be194-551f-45fb-b3b7-e68d1d89e47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09A82C-5A2F-4BAC-BA2B-A18D289F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VisitMalinska-info</cp:lastModifiedBy>
  <cp:lastPrinted>2021-02-09T12:54:05Z</cp:lastPrinted>
  <dcterms:created xsi:type="dcterms:W3CDTF">2017-12-29T23:50:53Z</dcterms:created>
  <dcterms:modified xsi:type="dcterms:W3CDTF">2023-10-02T08:11:30Z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