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0455AC52-23EF-407D-BB0B-3235FE97874B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<sst xmlns="http://schemas.openxmlformats.org/spreadsheetml/2006/main" count="174" uniqueCount="109">
  <si>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</si>
  <si>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</si>
  <si>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</si>
  <si>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</si>
  <si>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</si>
  <si>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</si>
  <si>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</si>
  <si>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</si>
  <si>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</si>
  <si>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</si>
  <si>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</si>
  <si>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</si>
  <si>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</si>
  <si>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</si>
  <si>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</si>
  <si>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</si>
  <si>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</si>
  <si>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</si>
  <si>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Sveukupno</t>
  </si>
  <si>
    <t xml:space="preserve">SVEUKUPNO </t>
  </si>
  <si>
    <t>KOMERCIJALNI PROMET</t>
  </si>
  <si>
    <t>SVEUKUPNI PROMET</t>
  </si>
  <si>
    <t>NEKOMERCIALNI SMJEŠTAJ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</si>
  <si>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</si>
  <si>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</si>
  <si>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</si>
  <si>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</si>
  <si>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</si>
  <si>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</si>
  <si>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</si>
  <si>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</si>
  <si>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IZVJEŠTAJ PO KAPACITETIMA I-VIII/2023</t>
  </si>
  <si>
    <t>TURISTIČKI PROMET PO ZEMLJAMA  I-VIII/2023</t>
  </si>
  <si>
    <t>Njemačka</t>
  </si>
  <si>
    <t>Austrija</t>
  </si>
  <si>
    <t>Mađarska</t>
  </si>
  <si>
    <t>Italija</t>
  </si>
  <si>
    <t>Slovenija</t>
  </si>
  <si>
    <t>Hrvatska</t>
  </si>
  <si>
    <t>Slovačka</t>
  </si>
  <si>
    <t>Češka</t>
  </si>
  <si>
    <t>Poljska</t>
  </si>
  <si>
    <t>Ukrajina</t>
  </si>
  <si>
    <t>Nizozemska</t>
  </si>
  <si>
    <t>Švicarska</t>
  </si>
  <si>
    <t>Srbija</t>
  </si>
  <si>
    <t>Belgija</t>
  </si>
  <si>
    <t>Bosna i Hercegovina</t>
  </si>
  <si>
    <t>Rumunjska</t>
  </si>
  <si>
    <t>Švedska</t>
  </si>
  <si>
    <t>Francuska</t>
  </si>
  <si>
    <t>Danska</t>
  </si>
  <si>
    <t>Letonija</t>
  </si>
  <si>
    <t>Ujedinjena Kraljevina</t>
  </si>
  <si>
    <t>SAD</t>
  </si>
  <si>
    <t>Ostale azijske zemlje</t>
  </si>
  <si>
    <t>Makedonija</t>
  </si>
  <si>
    <t>Litva</t>
  </si>
  <si>
    <t>Rusija</t>
  </si>
  <si>
    <t>Turska</t>
  </si>
  <si>
    <t>Bjelorusija</t>
  </si>
  <si>
    <t>Australija</t>
  </si>
  <si>
    <t>Albanija</t>
  </si>
  <si>
    <t>Kanada</t>
  </si>
  <si>
    <t>Estonija</t>
  </si>
  <si>
    <t>Španjolska</t>
  </si>
  <si>
    <t>Indija</t>
  </si>
  <si>
    <t>Norveška</t>
  </si>
  <si>
    <t>Bugarska</t>
  </si>
  <si>
    <t>Ostale europske zemlje</t>
  </si>
  <si>
    <t>Finska</t>
  </si>
  <si>
    <t>Ostale afričke zemlje</t>
  </si>
  <si>
    <t>Luksemburg</t>
  </si>
  <si>
    <t>Portugal</t>
  </si>
  <si>
    <t>Brazil</t>
  </si>
  <si>
    <t>Ostale zemlje Južne i Srednje Amerike</t>
  </si>
  <si>
    <t>Kazahstan</t>
  </si>
  <si>
    <t>Kina</t>
  </si>
  <si>
    <t>Grčka</t>
  </si>
  <si>
    <t>Kosovo</t>
  </si>
  <si>
    <t>Izrael</t>
  </si>
  <si>
    <t>Irska</t>
  </si>
  <si>
    <t>Crna Gora</t>
  </si>
  <si>
    <t>Koreja, Republika</t>
  </si>
  <si>
    <t>Tajland</t>
  </si>
  <si>
    <t>Japan</t>
  </si>
  <si>
    <t>Čile</t>
  </si>
  <si>
    <t>Novi Zeland</t>
  </si>
  <si>
    <t>Lihtenštajn</t>
  </si>
  <si>
    <t>Ostale zemlje Sjeverne Amerike</t>
  </si>
  <si>
    <t>Island</t>
  </si>
  <si>
    <t>Tunis</t>
  </si>
  <si>
    <t>Južnoafrička Republika</t>
  </si>
  <si>
    <t>Hong Kong, Kina</t>
  </si>
  <si>
    <t>Indonezija</t>
  </si>
  <si>
    <t>Ujedinjeni Arapski Emirati</t>
  </si>
  <si>
    <t>Meksiko</t>
  </si>
  <si>
    <t>Argentina</t>
  </si>
  <si>
    <t>Cipar</t>
  </si>
  <si>
    <t>Malta</t>
  </si>
  <si>
    <t>Ostale zemlje Oceanije</t>
  </si>
  <si>
    <t>Maroko</t>
  </si>
  <si>
    <t>Jordan</t>
  </si>
  <si>
    <t>Katar</t>
  </si>
  <si>
    <t>Kuvajt</t>
  </si>
  <si>
    <t>Makao, Kina</t>
  </si>
  <si>
    <t>Oman</t>
  </si>
  <si>
    <t>Tajvan, Kina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</si>
  <si>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12.9.2023.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kolovoz,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</si>
</sst>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10.703374423935418</c:v>
                </c:pt>
                <c:pt idx="1">
                  <c:v>46.938366387956229</c:v>
                </c:pt>
                <c:pt idx="2">
                  <c:v>6.8134564562190914</c:v>
                </c:pt>
                <c:pt idx="3">
                  <c:v>0.18145389936869163</c:v>
                </c:pt>
                <c:pt idx="4">
                  <c:v>35.363348832520572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1584</c:v>
                </c:pt>
                <c:pt idx="1">
                  <c:v>59478</c:v>
                </c:pt>
                <c:pt idx="2">
                  <c:v>409748</c:v>
                </c:pt>
                <c:pt idx="3">
                  <c:v>93435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2096</c:v>
                </c:pt>
                <c:pt idx="1">
                  <c:v>55126</c:v>
                </c:pt>
                <c:pt idx="2">
                  <c:v>429637</c:v>
                </c:pt>
                <c:pt idx="3">
                  <c:v>100444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1588</c:v>
                </c:pt>
                <c:pt idx="1">
                  <c:v>69876</c:v>
                </c:pt>
                <c:pt idx="2">
                  <c:v>428440</c:v>
                </c:pt>
                <c:pt idx="3">
                  <c:v>106730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22172</c:v>
                </c:pt>
                <c:pt idx="1">
                  <c:v>61559</c:v>
                </c:pt>
                <c:pt idx="2">
                  <c:v>9722</c:v>
                </c:pt>
                <c:pt idx="3" formatCode="General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22958</c:v>
                </c:pt>
                <c:pt idx="1">
                  <c:v>63875</c:v>
                </c:pt>
                <c:pt idx="2">
                  <c:v>9303</c:v>
                </c:pt>
                <c:pt idx="3" formatCode="General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24700</c:v>
                </c:pt>
                <c:pt idx="1">
                  <c:v>63316</c:v>
                </c:pt>
                <c:pt idx="2">
                  <c:v>12292</c:v>
                </c:pt>
                <c:pt idx="3" formatCode="General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387645402193482"/>
                  <c:y val="-0.19541275313672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1.0389006375299461E-2"/>
                  <c:y val="-4.90754127531367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117480194840063"/>
                  <c:y val="-1.1587620944504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044605862923506"/>
                  <c:y val="-7.24168680302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7770029436709034"/>
                  <c:y val="-0.10640285514968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Mađarska</c:v>
                </c:pt>
                <c:pt idx="3">
                  <c:v>Italija</c:v>
                </c:pt>
                <c:pt idx="4">
                  <c:v>Slovenija</c:v>
                </c:pt>
                <c:pt idx="5">
                  <c:v>Hrvatska</c:v>
                </c:pt>
                <c:pt idx="6">
                  <c:v>Slovačka</c:v>
                </c:pt>
                <c:pt idx="7">
                  <c:v>Češka</c:v>
                </c:pt>
                <c:pt idx="8">
                  <c:v>Poljska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28.61363414828665</c:v>
                </c:pt>
                <c:pt idx="1">
                  <c:v>11.875160612854344</c:v>
                </c:pt>
                <c:pt idx="2">
                  <c:v>8.3559446694255151</c:v>
                </c:pt>
                <c:pt idx="3">
                  <c:v>8.0672402945528976</c:v>
                </c:pt>
                <c:pt idx="4">
                  <c:v>8.0493402688548414</c:v>
                </c:pt>
                <c:pt idx="5">
                  <c:v>7.7191645473154393</c:v>
                </c:pt>
                <c:pt idx="6">
                  <c:v>5.5428049871952787</c:v>
                </c:pt>
                <c:pt idx="7">
                  <c:v>4.9285328181906802</c:v>
                </c:pt>
                <c:pt idx="8">
                  <c:v>4.2602061161374936</c:v>
                </c:pt>
                <c:pt idx="9">
                  <c:v>1.6115339967567279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11" sqref="A11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108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H9" sqref="H9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70" t="s">
        <v>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1" t="s">
        <v>1</v>
      </c>
      <c r="B4" s="282"/>
      <c r="C4" s="285" t="s">
        <v>2</v>
      </c>
      <c r="D4" s="286"/>
      <c r="E4" s="286"/>
      <c r="F4" s="287"/>
      <c r="G4" s="285" t="s">
        <v>3</v>
      </c>
      <c r="H4" s="286"/>
      <c r="I4" s="286"/>
      <c r="J4" s="287"/>
      <c r="K4" s="278" t="s">
        <v>20</v>
      </c>
      <c r="L4" s="279"/>
      <c r="M4" s="279"/>
      <c r="N4" s="279"/>
      <c r="O4" s="279"/>
      <c r="P4" s="279"/>
      <c r="Q4" s="28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3"/>
      <c r="B5" s="28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6" t="s">
        <v>8</v>
      </c>
      <c r="B6" s="33" t="s">
        <v>26</v>
      </c>
      <c r="C6" s="100">
        <v>2593</v>
      </c>
      <c r="D6" s="34">
        <v>19579</v>
      </c>
      <c r="E6" s="34">
        <f>SUM(C6:D6)</f>
        <v>22172</v>
      </c>
      <c r="F6" s="35">
        <f>E6/E42*100</f>
        <v>21.012130401819558</v>
      </c>
      <c r="G6" s="100">
        <v>5993</v>
      </c>
      <c r="H6" s="34">
        <v>87442</v>
      </c>
      <c r="I6" s="34">
        <f>SUM(G6:H6)</f>
        <v>93435</v>
      </c>
      <c r="J6" s="85">
        <f>I6/I42*100</f>
        <v>10.703374423935418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7"/>
      <c r="B7" s="4" t="s">
        <v>23</v>
      </c>
      <c r="C7" s="99">
        <v>2259</v>
      </c>
      <c r="D7" s="6">
        <v>20699</v>
      </c>
      <c r="E7" s="6">
        <f>SUM(C7:D7)</f>
        <v>22958</v>
      </c>
      <c r="F7" s="7">
        <f>E7/E43*100</f>
        <v>21.058328211995857</v>
      </c>
      <c r="G7" s="99">
        <v>5834</v>
      </c>
      <c r="H7" s="6">
        <v>94610</v>
      </c>
      <c r="I7" s="6">
        <f>SUM(G7:H7)</f>
        <v>100444</v>
      </c>
      <c r="J7" s="86">
        <f>I7/I43*100</f>
        <v>11.53999487591323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7"/>
      <c r="B8" s="4" t="s">
        <v>9</v>
      </c>
      <c r="C8" s="99">
        <v>2866</v>
      </c>
      <c r="D8" s="6">
        <v>21834</v>
      </c>
      <c r="E8" s="6">
        <f>SUM(C8:D8)</f>
        <v>24700</v>
      </c>
      <c r="F8" s="7">
        <f>E8/E44*100</f>
        <v>21.571864001187762</v>
      </c>
      <c r="G8" s="99">
        <v>7746</v>
      </c>
      <c r="H8" s="6">
        <v>98984</v>
      </c>
      <c r="I8" s="6">
        <f>SUM(G8:H8)</f>
        <v>106730</v>
      </c>
      <c r="J8" s="86">
        <f>I8/I44*100</f>
        <v>9.5572742471172809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7"/>
      <c r="B9" s="4" t="s">
        <v>28</v>
      </c>
      <c r="C9" s="8">
        <f>C6/C7*100</f>
        <v>114.78530323151837</v>
      </c>
      <c r="D9" s="9">
        <f>D6/D7*100</f>
        <v>94.58911058505241</v>
      </c>
      <c r="E9" s="9">
        <f>E6/E7*100</f>
        <v>96.576356825507446</v>
      </c>
      <c r="F9" s="7"/>
      <c r="G9" s="10">
        <f>G6/G7*100</f>
        <v>102.72540281110729</v>
      </c>
      <c r="H9" s="9">
        <f>H6/H7*100</f>
        <v>92.423633865341927</v>
      </c>
      <c r="I9" s="9">
        <f>I6/I7*100</f>
        <v>93.021982398152204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7"/>
      <c r="B10" s="4" t="s">
        <v>27</v>
      </c>
      <c r="C10" s="8">
        <f>C6/C8*100</f>
        <v>90.47452896022331</v>
      </c>
      <c r="D10" s="9">
        <f>D6/D8*100</f>
        <v>89.672071081799032</v>
      </c>
      <c r="E10" s="9">
        <f>E6/E8*100</f>
        <v>89.76518218623481</v>
      </c>
      <c r="F10" s="7"/>
      <c r="G10" s="10">
        <f>G6/G8*100</f>
        <v>77.368964626904216</v>
      </c>
      <c r="H10" s="9">
        <f>H6/H8*100</f>
        <v>88.339529620948838</v>
      </c>
      <c r="I10" s="9">
        <f>I6/I8*100</f>
        <v>87.543333645647891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8"/>
      <c r="B11" s="18" t="s">
        <v>7</v>
      </c>
      <c r="C11" s="54">
        <f>C6/E6*100</f>
        <v>11.694930543027242</v>
      </c>
      <c r="D11" s="20">
        <f>D6/E6*100</f>
        <v>88.30506945697276</v>
      </c>
      <c r="E11" s="20">
        <f>SUM(C11:D11)</f>
        <v>100</v>
      </c>
      <c r="F11" s="21"/>
      <c r="G11" s="19">
        <f>G6/I6*100</f>
        <v>6.4140846577834862</v>
      </c>
      <c r="H11" s="20">
        <f>H6/I6*100</f>
        <v>93.585915342216524</v>
      </c>
      <c r="I11" s="20">
        <f>SUM(G11:H11)</f>
        <v>100.00000000000001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9" t="s">
        <v>10</v>
      </c>
      <c r="B12" s="33" t="s">
        <v>26</v>
      </c>
      <c r="C12" s="100">
        <v>5316</v>
      </c>
      <c r="D12" s="34">
        <v>56243</v>
      </c>
      <c r="E12" s="37">
        <f>SUM(C12:D12)</f>
        <v>61559</v>
      </c>
      <c r="F12" s="38">
        <f>E12/E42*100</f>
        <v>58.338703563305536</v>
      </c>
      <c r="G12" s="96">
        <v>32207</v>
      </c>
      <c r="H12" s="37">
        <v>377541</v>
      </c>
      <c r="I12" s="37">
        <f>SUM(G12:H12)</f>
        <v>409748</v>
      </c>
      <c r="J12" s="88">
        <f>I12/I42*100</f>
        <v>46.938366387956229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9"/>
      <c r="B13" s="4" t="s">
        <v>23</v>
      </c>
      <c r="C13" s="99">
        <v>5735</v>
      </c>
      <c r="D13" s="6">
        <v>58140</v>
      </c>
      <c r="E13" s="6">
        <f>SUM(C13:D13)</f>
        <v>63875</v>
      </c>
      <c r="F13" s="7">
        <f>E13/E43*100</f>
        <v>58.589629520917988</v>
      </c>
      <c r="G13" s="97">
        <v>33067</v>
      </c>
      <c r="H13" s="6">
        <v>396570</v>
      </c>
      <c r="I13" s="6">
        <f>SUM(G13:H13)</f>
        <v>429637</v>
      </c>
      <c r="J13" s="86">
        <f>I13/I43*100</f>
        <v>49.360925276798341</v>
      </c>
      <c r="K13" s="74"/>
      <c r="L13" s="105" t="str">
        <f>B6</f>
        <v>2023.</v>
      </c>
      <c r="M13" s="116">
        <f>E6</f>
        <v>22172</v>
      </c>
      <c r="N13" s="116">
        <f>E12</f>
        <v>61559</v>
      </c>
      <c r="O13" s="116">
        <f>E18</f>
        <v>9722</v>
      </c>
      <c r="P13" s="1">
        <f>E24</f>
        <v>245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9"/>
      <c r="B14" s="4" t="s">
        <v>9</v>
      </c>
      <c r="C14" s="99">
        <v>6081</v>
      </c>
      <c r="D14" s="6">
        <v>57235</v>
      </c>
      <c r="E14" s="6">
        <f>C14+D14</f>
        <v>63316</v>
      </c>
      <c r="F14" s="7">
        <f>E14/E44*100</f>
        <v>55.297333647741063</v>
      </c>
      <c r="G14" s="97">
        <v>38733</v>
      </c>
      <c r="H14" s="6">
        <v>389707</v>
      </c>
      <c r="I14" s="6">
        <f>SUM(G14:H14)</f>
        <v>428440</v>
      </c>
      <c r="J14" s="86">
        <f>I14/I44*100</f>
        <v>38.365207330974684</v>
      </c>
      <c r="K14" s="74"/>
      <c r="L14" s="105" t="str">
        <f>B7</f>
        <v>2022.</v>
      </c>
      <c r="M14" s="116">
        <f>E7</f>
        <v>22958</v>
      </c>
      <c r="N14" s="116">
        <f>E13</f>
        <v>63875</v>
      </c>
      <c r="O14" s="117">
        <f>E19</f>
        <v>9303</v>
      </c>
      <c r="P14" s="1">
        <f>E25</f>
        <v>369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9"/>
      <c r="B15" s="4" t="s">
        <v>28</v>
      </c>
      <c r="C15" s="12">
        <f>C12/C13*100</f>
        <v>92.693984306887529</v>
      </c>
      <c r="D15" s="13">
        <f>D12/D13*11</f>
        <v>10.641090471276229</v>
      </c>
      <c r="E15" s="13">
        <f>E12/E13*100</f>
        <v>96.374168297455967</v>
      </c>
      <c r="F15" s="7"/>
      <c r="G15" s="17">
        <f>G12/G13*100</f>
        <v>97.399219765929786</v>
      </c>
      <c r="H15" s="13">
        <f>H12/H13*100</f>
        <v>95.201603752174904</v>
      </c>
      <c r="I15" s="13">
        <f>I12/I13*100</f>
        <v>95.370743208801841</v>
      </c>
      <c r="J15" s="86"/>
      <c r="K15" s="74"/>
      <c r="L15" s="105" t="str">
        <f>B8</f>
        <v>2019.</v>
      </c>
      <c r="M15" s="116">
        <f>E8</f>
        <v>24700</v>
      </c>
      <c r="N15" s="116">
        <f>E14</f>
        <v>63316</v>
      </c>
      <c r="O15" s="117">
        <f>E20</f>
        <v>12292</v>
      </c>
      <c r="P15" s="1">
        <f>E26</f>
        <v>286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9"/>
      <c r="B16" s="4" t="s">
        <v>27</v>
      </c>
      <c r="C16" s="12">
        <f>C12/C14*100</f>
        <v>87.419832264430198</v>
      </c>
      <c r="D16" s="13">
        <f>D12/D14*100</f>
        <v>98.266794793395647</v>
      </c>
      <c r="E16" s="13">
        <f>E12/E14*100</f>
        <v>97.225030008212769</v>
      </c>
      <c r="F16" s="7"/>
      <c r="G16" s="17">
        <f>G12/G14*100</f>
        <v>83.15131799757313</v>
      </c>
      <c r="H16" s="13">
        <f>H12/H14*100</f>
        <v>96.878167443746193</v>
      </c>
      <c r="I16" s="13">
        <f>I12/I14*100</f>
        <v>95.63719540659136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59"/>
      <c r="B17" s="11" t="s">
        <v>7</v>
      </c>
      <c r="C17" s="55">
        <f>C12/E12*100</f>
        <v>8.6356178625383784</v>
      </c>
      <c r="D17" s="15">
        <f>D12/E12*100</f>
        <v>91.364382137461618</v>
      </c>
      <c r="E17" s="15">
        <f>SUM(C17:D17)</f>
        <v>100</v>
      </c>
      <c r="F17" s="16"/>
      <c r="G17" s="14">
        <f>G12/I12*100</f>
        <v>7.8601969991311735</v>
      </c>
      <c r="H17" s="15">
        <f>H12/I12*100</f>
        <v>92.139803000868824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60" t="s">
        <v>11</v>
      </c>
      <c r="B18" s="33" t="s">
        <v>26</v>
      </c>
      <c r="C18" s="100">
        <v>883</v>
      </c>
      <c r="D18" s="34">
        <v>8839</v>
      </c>
      <c r="E18" s="34">
        <f>C18+D18</f>
        <v>9722</v>
      </c>
      <c r="F18" s="35">
        <f>E18/E42*100</f>
        <v>9.2134192570128892</v>
      </c>
      <c r="G18" s="93">
        <v>5335</v>
      </c>
      <c r="H18" s="34">
        <v>54143</v>
      </c>
      <c r="I18" s="34">
        <f>G18+H18</f>
        <v>59478</v>
      </c>
      <c r="J18" s="85">
        <f>I18/I42*100</f>
        <v>6.8134564562190914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61"/>
      <c r="B19" s="4" t="s">
        <v>23</v>
      </c>
      <c r="C19" s="99">
        <v>852</v>
      </c>
      <c r="D19" s="6">
        <v>8451</v>
      </c>
      <c r="E19" s="6">
        <f>SUM(C19:D19)</f>
        <v>9303</v>
      </c>
      <c r="F19" s="7">
        <f>E19/E43*100</f>
        <v>8.5332183707726035</v>
      </c>
      <c r="G19" s="97">
        <v>5722</v>
      </c>
      <c r="H19" s="6">
        <v>49404</v>
      </c>
      <c r="I19" s="6">
        <f>SUM(G19:H19)</f>
        <v>55126</v>
      </c>
      <c r="J19" s="86">
        <f>I19/I43*100</f>
        <v>6.3334172029149842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61"/>
      <c r="B20" s="4" t="s">
        <v>9</v>
      </c>
      <c r="C20" s="99">
        <v>1606</v>
      </c>
      <c r="D20" s="6">
        <v>10686</v>
      </c>
      <c r="E20" s="6">
        <f>C20+D20</f>
        <v>12292</v>
      </c>
      <c r="F20" s="7">
        <f>E20/E44*100</f>
        <v>10.735277421157893</v>
      </c>
      <c r="G20" s="97">
        <v>8866</v>
      </c>
      <c r="H20" s="6">
        <v>61010</v>
      </c>
      <c r="I20" s="6">
        <f>G20+H20</f>
        <v>69876</v>
      </c>
      <c r="J20" s="86">
        <f>I20/I44*100</f>
        <v>6.2571357190252712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1"/>
      <c r="B21" s="4" t="s">
        <v>28</v>
      </c>
      <c r="C21" s="12">
        <f>C18/C19*100</f>
        <v>103.63849765258215</v>
      </c>
      <c r="D21" s="13">
        <f>D18/D19*100</f>
        <v>104.59117264229086</v>
      </c>
      <c r="E21" s="13">
        <f>E18/E19*100</f>
        <v>104.50392346554875</v>
      </c>
      <c r="F21" s="7"/>
      <c r="G21" s="17">
        <f>G18/G19*100</f>
        <v>93.23663054875918</v>
      </c>
      <c r="H21" s="13">
        <f>H18/H19*100</f>
        <v>109.5923407011578</v>
      </c>
      <c r="I21" s="13">
        <f>I18/I19*100</f>
        <v>107.89464136705003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1"/>
      <c r="B22" s="4" t="s">
        <v>27</v>
      </c>
      <c r="C22" s="12">
        <f>C18/C20*100</f>
        <v>54.981320049813199</v>
      </c>
      <c r="D22" s="253">
        <f>D18/D20*100</f>
        <v>82.715702788695495</v>
      </c>
      <c r="E22" s="13">
        <f>E18/E20*100</f>
        <v>79.092092417832731</v>
      </c>
      <c r="F22" s="7"/>
      <c r="G22" s="17">
        <f>G18/G20*100</f>
        <v>60.173697270471457</v>
      </c>
      <c r="H22" s="13">
        <f>H18/H20*100</f>
        <v>88.74446811998034</v>
      </c>
      <c r="I22" s="13">
        <f>I18/I20*100</f>
        <v>85.11935428473295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2"/>
      <c r="B23" s="18" t="s">
        <v>7</v>
      </c>
      <c r="C23" s="54">
        <f>C18/E18*100</f>
        <v>9.0824933141328952</v>
      </c>
      <c r="D23" s="20">
        <f>D18/E18*100</f>
        <v>90.91750668586711</v>
      </c>
      <c r="E23" s="20">
        <f>SUM(C23:D23)</f>
        <v>100</v>
      </c>
      <c r="F23" s="21"/>
      <c r="G23" s="19">
        <f>G18/I18*100</f>
        <v>8.9697030834930569</v>
      </c>
      <c r="H23" s="20">
        <f>H18/I18*100</f>
        <v>91.030296916506941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3" t="s">
        <v>12</v>
      </c>
      <c r="B24" s="33" t="s">
        <v>26</v>
      </c>
      <c r="C24" s="98">
        <v>2</v>
      </c>
      <c r="D24" s="37">
        <v>243</v>
      </c>
      <c r="E24" s="36">
        <f>SUM(C24:D24)</f>
        <v>245</v>
      </c>
      <c r="F24" s="38">
        <f>E24/E42*100</f>
        <v>0.23218347232752085</v>
      </c>
      <c r="G24" s="96">
        <v>20</v>
      </c>
      <c r="H24" s="37">
        <v>1564</v>
      </c>
      <c r="I24" s="37">
        <f>SUM(G24:H24)</f>
        <v>1584</v>
      </c>
      <c r="J24" s="88">
        <f>I24/I42*100</f>
        <v>0.18145389936869163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3"/>
      <c r="B25" s="4" t="s">
        <v>23</v>
      </c>
      <c r="C25" s="99">
        <v>6</v>
      </c>
      <c r="D25" s="6">
        <v>363</v>
      </c>
      <c r="E25" s="6">
        <f>SUM(C25:D25)</f>
        <v>369</v>
      </c>
      <c r="F25" s="7">
        <f>E25/E43*100</f>
        <v>0.33846690087230896</v>
      </c>
      <c r="G25" s="97">
        <v>10</v>
      </c>
      <c r="H25" s="6">
        <v>2086</v>
      </c>
      <c r="I25" s="6">
        <f>SUM(G25:H25)</f>
        <v>2096</v>
      </c>
      <c r="J25" s="86">
        <f>I25/I43*100</f>
        <v>0.24080910019427873</v>
      </c>
      <c r="K25" s="74"/>
      <c r="L25" s="105" t="s">
        <v>12</v>
      </c>
      <c r="M25" s="105">
        <f>I24</f>
        <v>1584</v>
      </c>
      <c r="N25" s="105">
        <f>I25</f>
        <v>2096</v>
      </c>
      <c r="O25" s="105">
        <f>I26</f>
        <v>1588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3"/>
      <c r="B26" s="4" t="s">
        <v>9</v>
      </c>
      <c r="C26" s="99">
        <v>8</v>
      </c>
      <c r="D26" s="6">
        <v>278</v>
      </c>
      <c r="E26" s="6">
        <f>SUM(C26:D26)</f>
        <v>286</v>
      </c>
      <c r="F26" s="7">
        <f>E26/E44*100</f>
        <v>0.24977947790848989</v>
      </c>
      <c r="G26" s="97">
        <v>26</v>
      </c>
      <c r="H26" s="6">
        <v>1562</v>
      </c>
      <c r="I26" s="5">
        <f>SUM(G26:H26)</f>
        <v>1588</v>
      </c>
      <c r="J26" s="86">
        <f>I26/I44*100</f>
        <v>0.14219948940712304</v>
      </c>
      <c r="K26" s="74"/>
      <c r="L26" s="105" t="str">
        <f>A18</f>
        <v>OSTALI UGOSTITELJSKI OBJEKTI ZA SMJEŠTAJ</v>
      </c>
      <c r="M26" s="117">
        <f>I18</f>
        <v>59478</v>
      </c>
      <c r="N26" s="117">
        <f>I19</f>
        <v>55126</v>
      </c>
      <c r="O26" s="117">
        <f>I20</f>
        <v>69876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3"/>
      <c r="B27" s="4" t="s">
        <v>28</v>
      </c>
      <c r="C27" s="12">
        <f>C24/C25*100</f>
        <v>33.333333333333329</v>
      </c>
      <c r="D27" s="13">
        <f>D24/D25*100</f>
        <v>66.942148760330582</v>
      </c>
      <c r="E27" s="13">
        <f>E24/E25*100</f>
        <v>66.395663956639567</v>
      </c>
      <c r="F27" s="7"/>
      <c r="G27" s="17">
        <f>G24/G25*100</f>
        <v>200</v>
      </c>
      <c r="H27" s="13">
        <f>H24/H25*100</f>
        <v>74.97603068072867</v>
      </c>
      <c r="I27" s="6">
        <f>I24/I25*100</f>
        <v>75.572519083969468</v>
      </c>
      <c r="J27" s="86"/>
      <c r="K27" s="74"/>
      <c r="L27" s="105" t="s">
        <v>10</v>
      </c>
      <c r="M27" s="117">
        <f>I12</f>
        <v>409748</v>
      </c>
      <c r="N27" s="117">
        <f>I13</f>
        <v>429637</v>
      </c>
      <c r="O27" s="117">
        <f>I14</f>
        <v>428440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3"/>
      <c r="B28" s="4" t="s">
        <v>27</v>
      </c>
      <c r="C28" s="12">
        <f>C24/C26*100</f>
        <v>25</v>
      </c>
      <c r="D28" s="253">
        <f>D24/D26*100</f>
        <v>87.410071942446038</v>
      </c>
      <c r="E28" s="253">
        <f>E24/E26*100</f>
        <v>85.664335664335667</v>
      </c>
      <c r="F28" s="7"/>
      <c r="G28" s="17">
        <f>G24/G26*100</f>
        <v>76.923076923076934</v>
      </c>
      <c r="H28" s="13">
        <f>H24/H26*100</f>
        <v>100.12804097311138</v>
      </c>
      <c r="I28" s="13">
        <f>I24/I26*100</f>
        <v>99.748110831234257</v>
      </c>
      <c r="J28" s="86"/>
      <c r="K28" s="74"/>
      <c r="L28" s="105" t="s">
        <v>8</v>
      </c>
      <c r="M28" s="117">
        <f>I6</f>
        <v>93435</v>
      </c>
      <c r="N28" s="117">
        <f>I7</f>
        <v>100444</v>
      </c>
      <c r="O28" s="117">
        <f>I8</f>
        <v>106730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3"/>
      <c r="B29" s="11" t="s">
        <v>7</v>
      </c>
      <c r="C29" s="55">
        <f>C24/E24*100</f>
        <v>0.81632653061224492</v>
      </c>
      <c r="D29" s="15">
        <f>D24/E24*100</f>
        <v>99.183673469387756</v>
      </c>
      <c r="E29" s="15">
        <f>SUM(C29:D29)</f>
        <v>100</v>
      </c>
      <c r="F29" s="16"/>
      <c r="G29" s="14">
        <f>G24/I24*100</f>
        <v>1.2626262626262625</v>
      </c>
      <c r="H29" s="15">
        <f>H24/I24*100</f>
        <v>98.73737373737373</v>
      </c>
      <c r="I29" s="15">
        <f>SUM(G29:H29)</f>
        <v>99.999999999999986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2" t="s">
        <v>13</v>
      </c>
      <c r="B30" s="39" t="s">
        <v>26</v>
      </c>
      <c r="C30" s="100">
        <f t="shared" ref="C30:J32" si="0">C6+C12+C18+C24</f>
        <v>8794</v>
      </c>
      <c r="D30" s="34">
        <f t="shared" si="0"/>
        <v>84904</v>
      </c>
      <c r="E30" s="34">
        <f t="shared" si="0"/>
        <v>93698</v>
      </c>
      <c r="F30" s="35">
        <f t="shared" si="0"/>
        <v>88.796436694465498</v>
      </c>
      <c r="G30" s="93">
        <f t="shared" si="0"/>
        <v>43555</v>
      </c>
      <c r="H30" s="34">
        <f t="shared" si="0"/>
        <v>520690</v>
      </c>
      <c r="I30" s="34">
        <f>I6+I12+I18+I24</f>
        <v>564245</v>
      </c>
      <c r="J30" s="85">
        <f t="shared" si="0"/>
        <v>64.636651167479428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3"/>
      <c r="B31" s="213" t="s">
        <v>23</v>
      </c>
      <c r="C31" s="101">
        <f t="shared" si="0"/>
        <v>8852</v>
      </c>
      <c r="D31" s="56">
        <f t="shared" si="0"/>
        <v>87653</v>
      </c>
      <c r="E31" s="56">
        <f t="shared" si="0"/>
        <v>96505</v>
      </c>
      <c r="F31" s="57">
        <f t="shared" si="0"/>
        <v>88.519643004558759</v>
      </c>
      <c r="G31" s="95">
        <f>G7+G13+G19+G25</f>
        <v>44633</v>
      </c>
      <c r="H31" s="56">
        <f>H7+H13+H19+H25</f>
        <v>542670</v>
      </c>
      <c r="I31" s="56">
        <f t="shared" si="0"/>
        <v>587303</v>
      </c>
      <c r="J31" s="90">
        <f t="shared" si="0"/>
        <v>67.475146455820834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3"/>
      <c r="B32" s="213" t="s">
        <v>9</v>
      </c>
      <c r="C32" s="101">
        <f t="shared" si="0"/>
        <v>10561</v>
      </c>
      <c r="D32" s="56">
        <f t="shared" si="0"/>
        <v>90033</v>
      </c>
      <c r="E32" s="56">
        <f t="shared" si="0"/>
        <v>100594</v>
      </c>
      <c r="F32" s="57">
        <f t="shared" si="0"/>
        <v>87.854254547995211</v>
      </c>
      <c r="G32" s="95">
        <f>G8+G14+G20+G26</f>
        <v>55371</v>
      </c>
      <c r="H32" s="56">
        <f>H8+H14+H20+H26</f>
        <v>551263</v>
      </c>
      <c r="I32" s="56">
        <f t="shared" si="0"/>
        <v>606634</v>
      </c>
      <c r="J32" s="90">
        <f t="shared" si="0"/>
        <v>54.321816786524359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3"/>
      <c r="B33" s="213" t="s">
        <v>28</v>
      </c>
      <c r="C33" s="58">
        <f>C30/C31*100</f>
        <v>99.344780840488028</v>
      </c>
      <c r="D33" s="59">
        <f>D30/D31*100</f>
        <v>96.863769637091707</v>
      </c>
      <c r="E33" s="59">
        <f>E30/E31*100</f>
        <v>97.091342417491319</v>
      </c>
      <c r="F33" s="57"/>
      <c r="G33" s="60">
        <f>G30/G31*100</f>
        <v>97.584746712074022</v>
      </c>
      <c r="H33" s="59">
        <f>H30/H31*100</f>
        <v>95.949656328892331</v>
      </c>
      <c r="I33" s="59">
        <f>I30/I31*100</f>
        <v>96.073917551928048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3"/>
      <c r="B34" s="213" t="s">
        <v>27</v>
      </c>
      <c r="C34" s="58">
        <f>C30/C32*100</f>
        <v>83.26862986459615</v>
      </c>
      <c r="D34" s="59">
        <f>D30/D32*100</f>
        <v>94.303199937800585</v>
      </c>
      <c r="E34" s="59">
        <f>E30/E32*100</f>
        <v>93.144720361055334</v>
      </c>
      <c r="F34" s="57"/>
      <c r="G34" s="60">
        <f>G30/G32*100</f>
        <v>78.660309548319518</v>
      </c>
      <c r="H34" s="59">
        <f>H30/H32*100</f>
        <v>94.454008340846386</v>
      </c>
      <c r="I34" s="59">
        <f>I30/I32*100</f>
        <v>93.012425943814563</v>
      </c>
      <c r="J34" s="57"/>
      <c r="K34" s="264" t="s">
        <v>21</v>
      </c>
      <c r="L34" s="265"/>
      <c r="M34" s="265"/>
      <c r="N34" s="265"/>
      <c r="O34" s="265"/>
      <c r="P34" s="265"/>
      <c r="Q34" s="266"/>
    </row>
    <row r="35" spans="1:17" ht="15" customHeight="1" thickBot="1" x14ac:dyDescent="0.3">
      <c r="A35" s="274"/>
      <c r="B35" s="214" t="s">
        <v>7</v>
      </c>
      <c r="C35" s="65">
        <f>C30/E30*100</f>
        <v>9.3854724753996877</v>
      </c>
      <c r="D35" s="66">
        <f>D30/E30*100</f>
        <v>90.614527524600305</v>
      </c>
      <c r="E35" s="66">
        <f>SUM(C35:D35)</f>
        <v>100</v>
      </c>
      <c r="F35" s="67"/>
      <c r="G35" s="68">
        <f>G30/I30*100</f>
        <v>7.7191645473154393</v>
      </c>
      <c r="H35" s="66">
        <f>H30/I30*100</f>
        <v>92.280835452684556</v>
      </c>
      <c r="I35" s="66">
        <f>SUM(G35:H35)</f>
        <v>100</v>
      </c>
      <c r="J35" s="67"/>
      <c r="K35" s="267"/>
      <c r="L35" s="268"/>
      <c r="M35" s="268"/>
      <c r="N35" s="268"/>
      <c r="O35" s="268"/>
      <c r="P35" s="268"/>
      <c r="Q35" s="269"/>
    </row>
    <row r="36" spans="1:17" ht="15" customHeight="1" x14ac:dyDescent="0.25">
      <c r="A36" s="275" t="s">
        <v>14</v>
      </c>
      <c r="B36" s="33" t="s">
        <v>26</v>
      </c>
      <c r="C36" s="100">
        <v>3561</v>
      </c>
      <c r="D36" s="34">
        <v>8261</v>
      </c>
      <c r="E36" s="34">
        <f>SUM(C36:D36)</f>
        <v>11822</v>
      </c>
      <c r="F36" s="35">
        <f>E36/E42*100</f>
        <v>11.203563305534496</v>
      </c>
      <c r="G36" s="93">
        <v>127315</v>
      </c>
      <c r="H36" s="34">
        <v>181389</v>
      </c>
      <c r="I36" s="34">
        <f>G36+H36</f>
        <v>308704</v>
      </c>
      <c r="J36" s="35">
        <f>I36/I42*100</f>
        <v>35.363348832520572</v>
      </c>
      <c r="K36" s="74"/>
      <c r="Q36" s="75"/>
    </row>
    <row r="37" spans="1:17" ht="15" customHeight="1" x14ac:dyDescent="0.25">
      <c r="A37" s="276"/>
      <c r="B37" s="4" t="s">
        <v>23</v>
      </c>
      <c r="C37" s="102">
        <v>3793</v>
      </c>
      <c r="D37" s="27">
        <v>8723</v>
      </c>
      <c r="E37" s="182">
        <f>SUM(C37:D37)</f>
        <v>12516</v>
      </c>
      <c r="F37" s="28">
        <f>E37/E43*100</f>
        <v>11.480356995441245</v>
      </c>
      <c r="G37" s="94">
        <v>128354</v>
      </c>
      <c r="H37" s="27">
        <v>154742</v>
      </c>
      <c r="I37" s="27">
        <f>G37+H37</f>
        <v>283096</v>
      </c>
      <c r="J37" s="28">
        <f>I37/I43*100</f>
        <v>32.524853544179166</v>
      </c>
      <c r="K37" s="74"/>
      <c r="L37" s="105" t="s">
        <v>8</v>
      </c>
      <c r="M37" s="106">
        <f>J6</f>
        <v>10.703374423935418</v>
      </c>
      <c r="Q37" s="75"/>
    </row>
    <row r="38" spans="1:17" ht="15" customHeight="1" x14ac:dyDescent="0.25">
      <c r="A38" s="276"/>
      <c r="B38" s="4" t="s">
        <v>9</v>
      </c>
      <c r="C38" s="102">
        <v>5277</v>
      </c>
      <c r="D38" s="27">
        <v>8630</v>
      </c>
      <c r="E38" s="27">
        <f>SUM(C38:D38)</f>
        <v>13907</v>
      </c>
      <c r="F38" s="28">
        <f>E38/E44*100</f>
        <v>12.145745452004785</v>
      </c>
      <c r="G38" s="94">
        <v>236885</v>
      </c>
      <c r="H38" s="27">
        <v>273222</v>
      </c>
      <c r="I38" s="27">
        <f>G38+H38</f>
        <v>510107</v>
      </c>
      <c r="J38" s="28">
        <f>I38/I44*100</f>
        <v>45.678183213475641</v>
      </c>
      <c r="K38" s="74"/>
      <c r="L38" s="105" t="s">
        <v>10</v>
      </c>
      <c r="M38" s="106">
        <f>J12</f>
        <v>46.938366387956229</v>
      </c>
      <c r="Q38" s="75"/>
    </row>
    <row r="39" spans="1:17" ht="15" customHeight="1" x14ac:dyDescent="0.25">
      <c r="A39" s="276"/>
      <c r="B39" s="4" t="s">
        <v>28</v>
      </c>
      <c r="C39" s="29">
        <f>C36/C37*100</f>
        <v>93.883469549169519</v>
      </c>
      <c r="D39" s="30">
        <f>D36/D37*100</f>
        <v>94.703656998738964</v>
      </c>
      <c r="E39" s="30">
        <f>E36/E37*100</f>
        <v>94.45509747523171</v>
      </c>
      <c r="F39" s="28"/>
      <c r="G39" s="31">
        <f>G36/G37*100</f>
        <v>99.190519968212911</v>
      </c>
      <c r="H39" s="30">
        <f>H36/H37*100</f>
        <v>117.22027633092502</v>
      </c>
      <c r="I39" s="30">
        <f>I36/I37*100</f>
        <v>109.04569474665837</v>
      </c>
      <c r="J39" s="28"/>
      <c r="K39" s="74"/>
      <c r="L39" s="105" t="s">
        <v>11</v>
      </c>
      <c r="M39" s="106">
        <f>J18</f>
        <v>6.8134564562190914</v>
      </c>
      <c r="Q39" s="75"/>
    </row>
    <row r="40" spans="1:17" ht="15" customHeight="1" x14ac:dyDescent="0.25">
      <c r="A40" s="276"/>
      <c r="B40" s="4" t="s">
        <v>27</v>
      </c>
      <c r="C40" s="29">
        <f>C36/C38*100</f>
        <v>67.481523592950538</v>
      </c>
      <c r="D40" s="247">
        <f>D36/D38*100</f>
        <v>95.724217844727704</v>
      </c>
      <c r="E40" s="30">
        <f>E36/E38*100</f>
        <v>85.007550154598405</v>
      </c>
      <c r="F40" s="28"/>
      <c r="G40" s="31">
        <f>G36/G38*100</f>
        <v>53.7454883171159</v>
      </c>
      <c r="H40" s="30">
        <f>H36/H38*100</f>
        <v>66.388870588751999</v>
      </c>
      <c r="I40" s="30">
        <f>I36/I38*100</f>
        <v>60.517499269761053</v>
      </c>
      <c r="J40" s="28"/>
      <c r="K40" s="74"/>
      <c r="L40" s="105" t="s">
        <v>12</v>
      </c>
      <c r="M40" s="106">
        <f>J24</f>
        <v>0.18145389936869163</v>
      </c>
      <c r="Q40" s="75"/>
    </row>
    <row r="41" spans="1:17" ht="15" customHeight="1" thickBot="1" x14ac:dyDescent="0.3">
      <c r="A41" s="277"/>
      <c r="B41" s="215" t="s">
        <v>7</v>
      </c>
      <c r="C41" s="62">
        <f>C36/E36*100</f>
        <v>30.121806800879714</v>
      </c>
      <c r="D41" s="63">
        <f>D36/E36*100</f>
        <v>69.87819319912029</v>
      </c>
      <c r="E41" s="63">
        <f>SUM(C41:D41)</f>
        <v>100</v>
      </c>
      <c r="F41" s="32"/>
      <c r="G41" s="64">
        <f>G36/I36*100</f>
        <v>41.241772053488127</v>
      </c>
      <c r="H41" s="63">
        <f>H36/I36*100</f>
        <v>58.758227946511866</v>
      </c>
      <c r="I41" s="63">
        <f>SUM(G41:H41)</f>
        <v>100</v>
      </c>
      <c r="J41" s="32"/>
      <c r="K41" s="74"/>
      <c r="L41" s="105" t="s">
        <v>22</v>
      </c>
      <c r="M41" s="106">
        <f>J36</f>
        <v>35.363348832520572</v>
      </c>
      <c r="Q41" s="75"/>
    </row>
    <row r="42" spans="1:17" ht="15" customHeight="1" x14ac:dyDescent="0.25">
      <c r="A42" s="254" t="s">
        <v>19</v>
      </c>
      <c r="B42" s="61" t="s">
        <v>26</v>
      </c>
      <c r="C42" s="103">
        <f t="shared" ref="C42:D44" si="1">C30+C36</f>
        <v>12355</v>
      </c>
      <c r="D42" s="69">
        <f t="shared" si="1"/>
        <v>93165</v>
      </c>
      <c r="E42" s="69">
        <f>SUM(C42:D42)</f>
        <v>105520</v>
      </c>
      <c r="F42" s="70">
        <f>F6+F12+F18+F24+F36</f>
        <v>100</v>
      </c>
      <c r="G42" s="91">
        <f>G30+G36</f>
        <v>170870</v>
      </c>
      <c r="H42" s="69">
        <f t="shared" ref="G42:H44" si="2">H30+H36</f>
        <v>702079</v>
      </c>
      <c r="I42" s="69">
        <f>SUM(G42:H42)</f>
        <v>872949</v>
      </c>
      <c r="J42" s="70">
        <f>J6+J12+J18+J24+J36</f>
        <v>100</v>
      </c>
      <c r="K42" s="74"/>
      <c r="Q42" s="75"/>
    </row>
    <row r="43" spans="1:17" ht="15" customHeight="1" x14ac:dyDescent="0.25">
      <c r="A43" s="254"/>
      <c r="B43" s="40" t="s">
        <v>23</v>
      </c>
      <c r="C43" s="104">
        <f t="shared" si="1"/>
        <v>12645</v>
      </c>
      <c r="D43" s="41">
        <f t="shared" si="1"/>
        <v>96376</v>
      </c>
      <c r="E43" s="41">
        <f>SUM(C43:D43)</f>
        <v>109021</v>
      </c>
      <c r="F43" s="42">
        <f>F31+F37</f>
        <v>100</v>
      </c>
      <c r="G43" s="92">
        <f t="shared" si="2"/>
        <v>172987</v>
      </c>
      <c r="H43" s="41">
        <f t="shared" si="2"/>
        <v>697412</v>
      </c>
      <c r="I43" s="41">
        <f>SUM(G43:H43)</f>
        <v>870399</v>
      </c>
      <c r="J43" s="42">
        <f>J7+J13+J19+J25+J37</f>
        <v>100</v>
      </c>
      <c r="K43" s="74"/>
      <c r="Q43" s="75"/>
    </row>
    <row r="44" spans="1:17" ht="15" customHeight="1" x14ac:dyDescent="0.25">
      <c r="A44" s="254"/>
      <c r="B44" s="40" t="s">
        <v>9</v>
      </c>
      <c r="C44" s="104">
        <f t="shared" si="1"/>
        <v>15838</v>
      </c>
      <c r="D44" s="41">
        <f t="shared" si="1"/>
        <v>98663</v>
      </c>
      <c r="E44" s="41">
        <f>SUM(C44:D44)</f>
        <v>114501</v>
      </c>
      <c r="F44" s="42">
        <f>F32+F38</f>
        <v>100</v>
      </c>
      <c r="G44" s="92">
        <f t="shared" si="2"/>
        <v>292256</v>
      </c>
      <c r="H44" s="41">
        <f t="shared" si="2"/>
        <v>824485</v>
      </c>
      <c r="I44" s="219">
        <f>SUM(G44:H44)</f>
        <v>1116741</v>
      </c>
      <c r="J44" s="42">
        <f>J32+J38</f>
        <v>100</v>
      </c>
      <c r="K44" s="74"/>
      <c r="Q44" s="75"/>
    </row>
    <row r="45" spans="1:17" ht="15" customHeight="1" x14ac:dyDescent="0.25">
      <c r="A45" s="254"/>
      <c r="B45" s="40" t="s">
        <v>28</v>
      </c>
      <c r="C45" s="43">
        <f>C42/C43*100</f>
        <v>97.706603400553576</v>
      </c>
      <c r="D45" s="44">
        <f>D42/D43*100</f>
        <v>96.668257657508093</v>
      </c>
      <c r="E45" s="44">
        <f>E42/E43*100</f>
        <v>96.788692086845657</v>
      </c>
      <c r="F45" s="42"/>
      <c r="G45" s="45">
        <f>G42/G43*100</f>
        <v>98.776208616832477</v>
      </c>
      <c r="H45" s="44">
        <f>H42/H43*100</f>
        <v>100.66918837071917</v>
      </c>
      <c r="I45" s="44">
        <f>I42/I43*100</f>
        <v>100.29296908659133</v>
      </c>
      <c r="J45" s="42"/>
      <c r="K45" s="74"/>
      <c r="Q45" s="75"/>
    </row>
    <row r="46" spans="1:17" ht="15" customHeight="1" x14ac:dyDescent="0.25">
      <c r="A46" s="254"/>
      <c r="B46" s="40" t="s">
        <v>27</v>
      </c>
      <c r="C46" s="43">
        <f>C42/C44*100</f>
        <v>78.008586942795816</v>
      </c>
      <c r="D46" s="44">
        <f>D42/D44*100</f>
        <v>94.427495616391155</v>
      </c>
      <c r="E46" s="44">
        <f>E42/E44*100</f>
        <v>92.156400380782699</v>
      </c>
      <c r="F46" s="42"/>
      <c r="G46" s="45">
        <f>G42/G44*100</f>
        <v>58.465865542538054</v>
      </c>
      <c r="H46" s="44">
        <f>H42/H44*100</f>
        <v>85.153641364002979</v>
      </c>
      <c r="I46" s="44">
        <f>I42/I44*100</f>
        <v>78.169333802555826</v>
      </c>
      <c r="J46" s="42"/>
      <c r="K46" s="74"/>
      <c r="Q46" s="75"/>
    </row>
    <row r="47" spans="1:17" ht="15" customHeight="1" thickBot="1" x14ac:dyDescent="0.3">
      <c r="A47" s="255"/>
      <c r="B47" s="46" t="s">
        <v>7</v>
      </c>
      <c r="C47" s="47">
        <f>C42/E42*100</f>
        <v>11.708680818802122</v>
      </c>
      <c r="D47" s="48">
        <f>D42/E42*100</f>
        <v>88.291319181197878</v>
      </c>
      <c r="E47" s="48">
        <f>SUM(C47:D47)</f>
        <v>100</v>
      </c>
      <c r="F47" s="49"/>
      <c r="G47" s="50">
        <f>G42/I42*100</f>
        <v>19.573881177480011</v>
      </c>
      <c r="H47" s="48">
        <f>H42/I42*100</f>
        <v>80.426118822519982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R20" sqref="R20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32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24</v>
      </c>
      <c r="B4" s="290" t="s">
        <v>26</v>
      </c>
      <c r="C4" s="290"/>
      <c r="D4" s="290"/>
      <c r="E4" s="291" t="s">
        <v>23</v>
      </c>
      <c r="F4" s="290"/>
      <c r="G4" s="292"/>
      <c r="H4" s="290" t="s">
        <v>9</v>
      </c>
      <c r="I4" s="290"/>
      <c r="J4" s="290"/>
      <c r="K4" s="293" t="s">
        <v>28</v>
      </c>
      <c r="L4" s="294"/>
      <c r="M4" s="290" t="s">
        <v>27</v>
      </c>
      <c r="N4" s="290"/>
      <c r="O4" s="295" t="s">
        <v>25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28.61363414828665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33</v>
      </c>
      <c r="B6" s="146">
        <v>20561</v>
      </c>
      <c r="C6" s="147">
        <v>161451</v>
      </c>
      <c r="D6" s="151">
        <f t="shared" ref="D6:D37" si="1">IF($C$83&lt;&gt;0,C6/$C$83*100,0)</f>
        <v>28.61363414828665</v>
      </c>
      <c r="E6" s="148">
        <v>23769</v>
      </c>
      <c r="F6" s="147">
        <v>186464</v>
      </c>
      <c r="G6" s="149">
        <f t="shared" ref="G6:G37" si="2">IF($F$83&lt;&gt;0,F6/$F$83*100,0)</f>
        <v>31.749199305980046</v>
      </c>
      <c r="H6" s="146">
        <v>21591</v>
      </c>
      <c r="I6" s="147">
        <v>167058</v>
      </c>
      <c r="J6" s="151">
        <f t="shared" ref="J6:J37" si="3">IF($I$83&lt;&gt;0,I6/$I$83*100,0)</f>
        <v>27.538515810191978</v>
      </c>
      <c r="K6" s="156">
        <f t="shared" ref="K6:K37" si="4">IF(OR(B6&lt;&gt;0)*(E6&lt;&gt;0),B6/E6*100," ")</f>
        <v>86.503428835878665</v>
      </c>
      <c r="L6" s="157">
        <f t="shared" ref="L6:L37" si="5">IF(OR(C6&lt;&gt;0)*(F6&lt;&gt;0),C6/F6*100," ")</f>
        <v>86.585614381328298</v>
      </c>
      <c r="M6" s="216">
        <f t="shared" ref="M6:M37" si="6">IF(OR(B6&lt;&gt;0)*(H6&lt;&gt;0),B6/H6*100," ")</f>
        <v>95.229493770552537</v>
      </c>
      <c r="N6" s="217">
        <f t="shared" ref="N6:N37" si="7">IF(OR(C6&lt;&gt;0)*(I6&lt;&gt;0),C6/I6*100," ")</f>
        <v>96.643680637862289</v>
      </c>
      <c r="O6" s="155">
        <f>IF(OR(E6&lt;&gt;0)*(H6&lt;&gt;0),E6/H6*100," ")</f>
        <v>110.08753647353065</v>
      </c>
      <c r="P6" s="157">
        <f>IF(OR(F6&lt;&gt;0)*(I6&lt;&gt;0),F6/I6*100," ")</f>
        <v>111.61632486920709</v>
      </c>
      <c r="Q6" t="str">
        <f t="shared" si="0"/>
        <v>Austrija</v>
      </c>
      <c r="R6" s="125">
        <f t="shared" ref="R6:R14" si="8">D7</f>
        <v>11.875160612854344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34</v>
      </c>
      <c r="B7" s="132">
        <v>13062</v>
      </c>
      <c r="C7" s="133">
        <v>67005</v>
      </c>
      <c r="D7" s="152">
        <f t="shared" si="1"/>
        <v>11.875160612854344</v>
      </c>
      <c r="E7" s="136">
        <v>13662</v>
      </c>
      <c r="F7" s="133">
        <v>70569</v>
      </c>
      <c r="G7" s="51">
        <f t="shared" si="2"/>
        <v>12.015773799895454</v>
      </c>
      <c r="H7" s="132">
        <v>12916</v>
      </c>
      <c r="I7" s="133">
        <v>67266</v>
      </c>
      <c r="J7" s="151">
        <f t="shared" si="3"/>
        <v>11.088399265454953</v>
      </c>
      <c r="K7" s="156">
        <f t="shared" si="4"/>
        <v>95.608256477821698</v>
      </c>
      <c r="L7" s="157">
        <f t="shared" si="5"/>
        <v>94.949623772477992</v>
      </c>
      <c r="M7" s="52">
        <f t="shared" si="6"/>
        <v>101.13038092288633</v>
      </c>
      <c r="N7" s="53">
        <f t="shared" si="7"/>
        <v>99.611988225849615</v>
      </c>
      <c r="O7" s="155">
        <f t="shared" ref="O7:O38" si="9">IF(OR(E7&lt;&gt;0)*(H7&lt;&gt;0),E7/H7*100," ")</f>
        <v>105.77578197584391</v>
      </c>
      <c r="P7" s="157">
        <f t="shared" ref="P7:P70" si="10">IF(OR(F7&lt;&gt;0)*(I7&lt;&gt;0),F7/I7*100," ")</f>
        <v>104.91035590045492</v>
      </c>
      <c r="Q7" t="str">
        <f t="shared" si="0"/>
        <v>Mađarska</v>
      </c>
      <c r="R7" s="125">
        <f t="shared" si="8"/>
        <v>8.3559446694255151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35</v>
      </c>
      <c r="B8" s="132">
        <v>9311</v>
      </c>
      <c r="C8" s="133">
        <v>47148</v>
      </c>
      <c r="D8" s="152">
        <f t="shared" si="1"/>
        <v>8.3559446694255151</v>
      </c>
      <c r="E8" s="136">
        <v>7825</v>
      </c>
      <c r="F8" s="133">
        <v>40311</v>
      </c>
      <c r="G8" s="51">
        <f t="shared" si="2"/>
        <v>6.8637483547674707</v>
      </c>
      <c r="H8" s="132">
        <v>8706</v>
      </c>
      <c r="I8" s="133">
        <v>43920</v>
      </c>
      <c r="J8" s="151">
        <f t="shared" si="3"/>
        <v>7.239950283037218</v>
      </c>
      <c r="K8" s="156">
        <f t="shared" si="4"/>
        <v>118.99041533546327</v>
      </c>
      <c r="L8" s="157">
        <f t="shared" si="5"/>
        <v>116.96063109324999</v>
      </c>
      <c r="M8" s="52">
        <f t="shared" si="6"/>
        <v>106.9492304158052</v>
      </c>
      <c r="N8" s="53">
        <f t="shared" si="7"/>
        <v>107.34972677595628</v>
      </c>
      <c r="O8" s="155">
        <f t="shared" si="9"/>
        <v>89.880542154835737</v>
      </c>
      <c r="P8" s="157">
        <f t="shared" si="10"/>
        <v>91.782786885245898</v>
      </c>
      <c r="Q8" t="str">
        <f t="shared" si="0"/>
        <v>Italija</v>
      </c>
      <c r="R8" s="125">
        <f t="shared" si="8"/>
        <v>8.0672402945528976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36</v>
      </c>
      <c r="B9" s="132">
        <v>7787</v>
      </c>
      <c r="C9" s="133">
        <v>45519</v>
      </c>
      <c r="D9" s="152">
        <f t="shared" si="1"/>
        <v>8.0672402945528976</v>
      </c>
      <c r="E9" s="136">
        <v>8162</v>
      </c>
      <c r="F9" s="133">
        <v>45067</v>
      </c>
      <c r="G9" s="51">
        <f t="shared" si="2"/>
        <v>7.6735518122672621</v>
      </c>
      <c r="H9" s="132">
        <v>11436</v>
      </c>
      <c r="I9" s="133">
        <v>67626</v>
      </c>
      <c r="J9" s="151">
        <f t="shared" si="3"/>
        <v>11.147743120233947</v>
      </c>
      <c r="K9" s="156">
        <f t="shared" si="4"/>
        <v>95.405537858368049</v>
      </c>
      <c r="L9" s="157">
        <f t="shared" si="5"/>
        <v>101.00295116160383</v>
      </c>
      <c r="M9" s="52">
        <f t="shared" si="6"/>
        <v>68.091990206365864</v>
      </c>
      <c r="N9" s="53">
        <f t="shared" si="7"/>
        <v>67.309910389495158</v>
      </c>
      <c r="O9" s="155">
        <f t="shared" si="9"/>
        <v>71.371108779293451</v>
      </c>
      <c r="P9" s="157">
        <f t="shared" si="10"/>
        <v>66.641528406234286</v>
      </c>
      <c r="Q9" t="str">
        <f t="shared" si="0"/>
        <v>Slovenija</v>
      </c>
      <c r="R9" s="125">
        <f t="shared" si="8"/>
        <v>8.0493402688548414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37</v>
      </c>
      <c r="B10" s="132">
        <v>9208</v>
      </c>
      <c r="C10" s="133">
        <v>45418</v>
      </c>
      <c r="D10" s="152">
        <f t="shared" si="1"/>
        <v>8.0493402688548414</v>
      </c>
      <c r="E10" s="136">
        <v>8801</v>
      </c>
      <c r="F10" s="133">
        <v>45678</v>
      </c>
      <c r="G10" s="51">
        <f t="shared" si="2"/>
        <v>7.7775866971563232</v>
      </c>
      <c r="H10" s="132">
        <v>11433</v>
      </c>
      <c r="I10" s="133">
        <v>57462</v>
      </c>
      <c r="J10" s="151">
        <f t="shared" si="3"/>
        <v>9.4722682869736943</v>
      </c>
      <c r="K10" s="156">
        <f t="shared" si="4"/>
        <v>104.62447449153504</v>
      </c>
      <c r="L10" s="157">
        <f t="shared" si="5"/>
        <v>99.430798196068125</v>
      </c>
      <c r="M10" s="52">
        <f t="shared" si="6"/>
        <v>80.538791218402878</v>
      </c>
      <c r="N10" s="53">
        <f t="shared" si="7"/>
        <v>79.040061257874768</v>
      </c>
      <c r="O10" s="155">
        <f t="shared" si="9"/>
        <v>76.978920668241059</v>
      </c>
      <c r="P10" s="157">
        <f t="shared" si="10"/>
        <v>79.49253419651248</v>
      </c>
      <c r="Q10" t="str">
        <f t="shared" si="0"/>
        <v>Hrvatska</v>
      </c>
      <c r="R10" s="125">
        <f t="shared" si="8"/>
        <v>7.7191645473154393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38</v>
      </c>
      <c r="B11" s="140">
        <v>8794</v>
      </c>
      <c r="C11" s="141">
        <v>43555</v>
      </c>
      <c r="D11" s="153">
        <f t="shared" si="1"/>
        <v>7.7191645473154393</v>
      </c>
      <c r="E11" s="142">
        <v>8852</v>
      </c>
      <c r="F11" s="141">
        <v>44633</v>
      </c>
      <c r="G11" s="143">
        <f t="shared" si="2"/>
        <v>7.5996546927224964</v>
      </c>
      <c r="H11" s="140">
        <v>10561</v>
      </c>
      <c r="I11" s="134">
        <v>55371</v>
      </c>
      <c r="J11" s="176">
        <f t="shared" si="3"/>
        <v>9.1275793971323722</v>
      </c>
      <c r="K11" s="222">
        <f t="shared" si="4"/>
        <v>99.344780840488028</v>
      </c>
      <c r="L11" s="223">
        <f t="shared" si="5"/>
        <v>97.584746712074022</v>
      </c>
      <c r="M11" s="224">
        <f t="shared" si="6"/>
        <v>83.26862986459615</v>
      </c>
      <c r="N11" s="241">
        <f t="shared" si="7"/>
        <v>78.660309548319518</v>
      </c>
      <c r="O11" s="242">
        <f t="shared" si="9"/>
        <v>83.817820282170246</v>
      </c>
      <c r="P11" s="223">
        <f t="shared" si="10"/>
        <v>80.607177042133969</v>
      </c>
      <c r="Q11" t="str">
        <f t="shared" si="0"/>
        <v>Slovačka</v>
      </c>
      <c r="R11" s="125">
        <f t="shared" si="8"/>
        <v>5.5428049871952787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39</v>
      </c>
      <c r="B12" s="140">
        <v>4910</v>
      </c>
      <c r="C12" s="141">
        <v>31275</v>
      </c>
      <c r="D12" s="153">
        <f t="shared" si="1"/>
        <v>5.5428049871952787</v>
      </c>
      <c r="E12" s="142">
        <v>4570</v>
      </c>
      <c r="F12" s="141">
        <v>28826</v>
      </c>
      <c r="G12" s="143">
        <f t="shared" si="2"/>
        <v>4.9081990046023938</v>
      </c>
      <c r="H12" s="140">
        <v>4225</v>
      </c>
      <c r="I12" s="134">
        <v>26683</v>
      </c>
      <c r="J12" s="176">
        <f t="shared" si="3"/>
        <v>4.3985335474107945</v>
      </c>
      <c r="K12" s="222">
        <f t="shared" si="4"/>
        <v>107.4398249452954</v>
      </c>
      <c r="L12" s="223">
        <f t="shared" si="5"/>
        <v>108.49580240061056</v>
      </c>
      <c r="M12" s="224">
        <f t="shared" si="6"/>
        <v>116.2130177514793</v>
      </c>
      <c r="N12" s="241">
        <f t="shared" si="7"/>
        <v>117.20945920623618</v>
      </c>
      <c r="O12" s="242">
        <f t="shared" si="9"/>
        <v>108.16568047337279</v>
      </c>
      <c r="P12" s="223">
        <f t="shared" si="10"/>
        <v>108.03133080987894</v>
      </c>
      <c r="Q12" t="str">
        <f t="shared" si="0"/>
        <v>Češka</v>
      </c>
      <c r="R12" s="125">
        <f t="shared" si="8"/>
        <v>4.9285328181906802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40</v>
      </c>
      <c r="B13" s="140">
        <v>4251</v>
      </c>
      <c r="C13" s="141">
        <v>27809</v>
      </c>
      <c r="D13" s="153">
        <f t="shared" si="1"/>
        <v>4.9285328181906802</v>
      </c>
      <c r="E13" s="142">
        <v>4848</v>
      </c>
      <c r="F13" s="141">
        <v>31221</v>
      </c>
      <c r="G13" s="143">
        <f t="shared" si="2"/>
        <v>5.3159953209842277</v>
      </c>
      <c r="H13" s="140">
        <v>3440</v>
      </c>
      <c r="I13" s="134">
        <v>21687</v>
      </c>
      <c r="J13" s="176">
        <f t="shared" si="3"/>
        <v>3.5749727183112054</v>
      </c>
      <c r="K13" s="222">
        <f t="shared" si="4"/>
        <v>87.685643564356425</v>
      </c>
      <c r="L13" s="223">
        <f t="shared" si="5"/>
        <v>89.07145831331475</v>
      </c>
      <c r="M13" s="224">
        <f t="shared" si="6"/>
        <v>123.57558139534883</v>
      </c>
      <c r="N13" s="241">
        <f t="shared" si="7"/>
        <v>128.22889288513858</v>
      </c>
      <c r="O13" s="242">
        <f t="shared" si="9"/>
        <v>140.93023255813955</v>
      </c>
      <c r="P13" s="223">
        <f t="shared" si="10"/>
        <v>143.96182044542815</v>
      </c>
      <c r="Q13" t="str">
        <f t="shared" si="0"/>
        <v>Poljska</v>
      </c>
      <c r="R13" s="125">
        <f t="shared" si="8"/>
        <v>4.2602061161374936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41</v>
      </c>
      <c r="B14" s="140">
        <v>3681</v>
      </c>
      <c r="C14" s="141">
        <v>24038</v>
      </c>
      <c r="D14" s="153">
        <f t="shared" si="1"/>
        <v>4.2602061161374936</v>
      </c>
      <c r="E14" s="142">
        <v>3701</v>
      </c>
      <c r="F14" s="141">
        <v>25385</v>
      </c>
      <c r="G14" s="143">
        <f t="shared" si="2"/>
        <v>4.3223004139260315</v>
      </c>
      <c r="H14" s="140">
        <v>3251</v>
      </c>
      <c r="I14" s="134">
        <v>21626</v>
      </c>
      <c r="J14" s="176">
        <f t="shared" si="3"/>
        <v>3.5649172318069877</v>
      </c>
      <c r="K14" s="222">
        <f t="shared" si="4"/>
        <v>99.459605512023771</v>
      </c>
      <c r="L14" s="223">
        <f t="shared" si="5"/>
        <v>94.693716761867236</v>
      </c>
      <c r="M14" s="224">
        <f t="shared" si="6"/>
        <v>113.22669947708397</v>
      </c>
      <c r="N14" s="241">
        <f t="shared" si="7"/>
        <v>111.15324146860262</v>
      </c>
      <c r="O14" s="242">
        <f t="shared" si="9"/>
        <v>113.84189480159949</v>
      </c>
      <c r="P14" s="223">
        <f t="shared" si="10"/>
        <v>117.3818551743272</v>
      </c>
      <c r="Q14" t="str">
        <f t="shared" si="0"/>
        <v>Ukrajina</v>
      </c>
      <c r="R14" s="125">
        <f t="shared" si="8"/>
        <v>1.6115339967567279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42</v>
      </c>
      <c r="B15" s="140">
        <v>1286</v>
      </c>
      <c r="C15" s="141">
        <v>9093</v>
      </c>
      <c r="D15" s="153">
        <f t="shared" si="1"/>
        <v>1.6115339967567279</v>
      </c>
      <c r="E15" s="142">
        <v>766</v>
      </c>
      <c r="F15" s="141">
        <v>5413</v>
      </c>
      <c r="G15" s="143">
        <f t="shared" si="2"/>
        <v>0.92167075598115455</v>
      </c>
      <c r="H15" s="140">
        <v>833</v>
      </c>
      <c r="I15" s="134">
        <v>5517</v>
      </c>
      <c r="J15" s="176">
        <f t="shared" si="3"/>
        <v>0.90944457448807681</v>
      </c>
      <c r="K15" s="222">
        <f t="shared" si="4"/>
        <v>167.88511749347259</v>
      </c>
      <c r="L15" s="223">
        <f t="shared" si="5"/>
        <v>167.9844818030667</v>
      </c>
      <c r="M15" s="224">
        <f t="shared" si="6"/>
        <v>154.38175270108044</v>
      </c>
      <c r="N15" s="241">
        <f t="shared" si="7"/>
        <v>164.81783578031539</v>
      </c>
      <c r="O15" s="242">
        <f t="shared" si="9"/>
        <v>91.956782713085232</v>
      </c>
      <c r="P15" s="223">
        <f t="shared" si="10"/>
        <v>98.114917527641836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43</v>
      </c>
      <c r="B16" s="97">
        <v>1233</v>
      </c>
      <c r="C16" s="6">
        <v>6713</v>
      </c>
      <c r="D16" s="154">
        <f t="shared" si="1"/>
        <v>1.1897314110005406</v>
      </c>
      <c r="E16" s="99">
        <v>1472</v>
      </c>
      <c r="F16" s="6">
        <v>8068</v>
      </c>
      <c r="G16" s="118">
        <f t="shared" si="2"/>
        <v>1.3737372361455671</v>
      </c>
      <c r="H16" s="97">
        <v>1053</v>
      </c>
      <c r="I16" s="6">
        <v>5683</v>
      </c>
      <c r="J16" s="177">
        <f t="shared" si="3"/>
        <v>0.93680868530283501</v>
      </c>
      <c r="K16" s="221">
        <f t="shared" si="4"/>
        <v>83.763586956521735</v>
      </c>
      <c r="L16" s="225">
        <f t="shared" si="5"/>
        <v>83.205255329697565</v>
      </c>
      <c r="M16" s="119">
        <f t="shared" si="6"/>
        <v>117.0940170940171</v>
      </c>
      <c r="N16" s="120">
        <f t="shared" si="7"/>
        <v>118.1242301601267</v>
      </c>
      <c r="O16" s="226">
        <f t="shared" si="9"/>
        <v>139.79107312440647</v>
      </c>
      <c r="P16" s="225">
        <f t="shared" si="10"/>
        <v>141.96727080767201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44</v>
      </c>
      <c r="B17" s="97">
        <v>1179</v>
      </c>
      <c r="C17" s="6">
        <v>6596</v>
      </c>
      <c r="D17" s="154">
        <f t="shared" si="1"/>
        <v>1.168995737667148</v>
      </c>
      <c r="E17" s="99">
        <v>1367</v>
      </c>
      <c r="F17" s="6">
        <v>7362</v>
      </c>
      <c r="G17" s="118">
        <f t="shared" si="2"/>
        <v>1.2535267144897948</v>
      </c>
      <c r="H17" s="97">
        <v>1262</v>
      </c>
      <c r="I17" s="6">
        <v>6744</v>
      </c>
      <c r="J17" s="177">
        <f t="shared" si="3"/>
        <v>1.1117082128598132</v>
      </c>
      <c r="K17" s="221">
        <f t="shared" si="4"/>
        <v>86.24725676664228</v>
      </c>
      <c r="L17" s="225">
        <f t="shared" si="5"/>
        <v>89.595218690573205</v>
      </c>
      <c r="M17" s="119">
        <f t="shared" si="6"/>
        <v>93.42313787638669</v>
      </c>
      <c r="N17" s="120">
        <f t="shared" si="7"/>
        <v>97.805456702253863</v>
      </c>
      <c r="O17" s="226">
        <f t="shared" si="9"/>
        <v>108.32012678288432</v>
      </c>
      <c r="P17" s="225">
        <f t="shared" si="10"/>
        <v>109.16370106761566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45</v>
      </c>
      <c r="B18" s="97">
        <v>824</v>
      </c>
      <c r="C18" s="6">
        <v>5592</v>
      </c>
      <c r="D18" s="154">
        <f t="shared" si="1"/>
        <v>0.99105884854983195</v>
      </c>
      <c r="E18" s="99">
        <v>892</v>
      </c>
      <c r="F18" s="6">
        <v>5301</v>
      </c>
      <c r="G18" s="118">
        <f t="shared" si="2"/>
        <v>0.90260053158250497</v>
      </c>
      <c r="H18" s="97">
        <v>707</v>
      </c>
      <c r="I18" s="6">
        <v>4888</v>
      </c>
      <c r="J18" s="177">
        <f t="shared" si="3"/>
        <v>0.80575767266589082</v>
      </c>
      <c r="K18" s="221">
        <f t="shared" si="4"/>
        <v>92.376681614349778</v>
      </c>
      <c r="L18" s="225">
        <f t="shared" si="5"/>
        <v>105.48953027730616</v>
      </c>
      <c r="M18" s="119">
        <f t="shared" si="6"/>
        <v>116.54879773691655</v>
      </c>
      <c r="N18" s="120">
        <f t="shared" si="7"/>
        <v>114.40261865793782</v>
      </c>
      <c r="O18" s="226">
        <f t="shared" si="9"/>
        <v>126.16690240452617</v>
      </c>
      <c r="P18" s="225">
        <f t="shared" si="10"/>
        <v>108.44926350245498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46</v>
      </c>
      <c r="B19" s="165">
        <v>901</v>
      </c>
      <c r="C19" s="135">
        <v>5258</v>
      </c>
      <c r="D19" s="154">
        <f t="shared" si="1"/>
        <v>0.93186470416219902</v>
      </c>
      <c r="E19" s="99">
        <v>925</v>
      </c>
      <c r="F19" s="6">
        <v>5031</v>
      </c>
      <c r="G19" s="118">
        <f t="shared" si="2"/>
        <v>0.85662766919290378</v>
      </c>
      <c r="H19" s="97">
        <v>757</v>
      </c>
      <c r="I19" s="6">
        <v>4654</v>
      </c>
      <c r="J19" s="177">
        <f t="shared" si="3"/>
        <v>0.76718416705954495</v>
      </c>
      <c r="K19" s="221">
        <f t="shared" si="4"/>
        <v>97.405405405405403</v>
      </c>
      <c r="L19" s="225">
        <f t="shared" si="5"/>
        <v>104.51202544225799</v>
      </c>
      <c r="M19" s="119">
        <f t="shared" si="6"/>
        <v>119.02245706737121</v>
      </c>
      <c r="N19" s="120">
        <f t="shared" si="7"/>
        <v>112.97808336914483</v>
      </c>
      <c r="O19" s="226">
        <f t="shared" si="9"/>
        <v>122.19286657859973</v>
      </c>
      <c r="P19" s="225">
        <f t="shared" si="10"/>
        <v>108.10055865921788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47</v>
      </c>
      <c r="B20" s="165">
        <v>684</v>
      </c>
      <c r="C20" s="135">
        <v>4611</v>
      </c>
      <c r="D20" s="154">
        <f t="shared" si="1"/>
        <v>0.81719820290831102</v>
      </c>
      <c r="E20" s="99">
        <v>792</v>
      </c>
      <c r="F20" s="6">
        <v>6146</v>
      </c>
      <c r="G20" s="118">
        <f t="shared" si="2"/>
        <v>1.0464785638758869</v>
      </c>
      <c r="H20" s="97">
        <v>1034</v>
      </c>
      <c r="I20" s="6">
        <v>8554</v>
      </c>
      <c r="J20" s="177">
        <f t="shared" si="3"/>
        <v>1.4100759271653089</v>
      </c>
      <c r="K20" s="221">
        <f t="shared" si="4"/>
        <v>86.36363636363636</v>
      </c>
      <c r="L20" s="225">
        <f t="shared" si="5"/>
        <v>75.024406117800197</v>
      </c>
      <c r="M20" s="119">
        <f t="shared" si="6"/>
        <v>66.150870406189554</v>
      </c>
      <c r="N20" s="120">
        <f t="shared" si="7"/>
        <v>53.904606032265612</v>
      </c>
      <c r="O20" s="226">
        <f t="shared" si="9"/>
        <v>76.59574468085107</v>
      </c>
      <c r="P20" s="225">
        <f t="shared" si="10"/>
        <v>71.849427168576113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48</v>
      </c>
      <c r="B21" s="97">
        <v>775</v>
      </c>
      <c r="C21" s="6">
        <v>4041</v>
      </c>
      <c r="D21" s="154">
        <f t="shared" si="1"/>
        <v>0.71617825589947626</v>
      </c>
      <c r="E21" s="99">
        <v>702</v>
      </c>
      <c r="F21" s="6">
        <v>3713</v>
      </c>
      <c r="G21" s="118">
        <f t="shared" si="2"/>
        <v>0.63221199278736873</v>
      </c>
      <c r="H21" s="97">
        <v>737</v>
      </c>
      <c r="I21" s="6">
        <v>4455</v>
      </c>
      <c r="J21" s="177">
        <f t="shared" si="3"/>
        <v>0.7343802028900458</v>
      </c>
      <c r="K21" s="221">
        <f t="shared" si="4"/>
        <v>110.39886039886039</v>
      </c>
      <c r="L21" s="225">
        <f t="shared" si="5"/>
        <v>108.83382709399407</v>
      </c>
      <c r="M21" s="119">
        <f t="shared" si="6"/>
        <v>105.15603799185888</v>
      </c>
      <c r="N21" s="120">
        <f t="shared" si="7"/>
        <v>90.707070707070699</v>
      </c>
      <c r="O21" s="226">
        <f t="shared" si="9"/>
        <v>95.251017639077347</v>
      </c>
      <c r="P21" s="225">
        <f t="shared" si="10"/>
        <v>83.344556677890012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49</v>
      </c>
      <c r="B22" s="165">
        <v>564</v>
      </c>
      <c r="C22" s="135">
        <v>3138</v>
      </c>
      <c r="D22" s="154">
        <f t="shared" si="1"/>
        <v>0.55614139248021688</v>
      </c>
      <c r="E22" s="99">
        <v>717</v>
      </c>
      <c r="F22" s="6">
        <v>3651</v>
      </c>
      <c r="G22" s="118">
        <f t="shared" si="2"/>
        <v>0.62165526142383065</v>
      </c>
      <c r="H22" s="97">
        <v>888</v>
      </c>
      <c r="I22" s="6">
        <v>5136</v>
      </c>
      <c r="J22" s="177">
        <f t="shared" si="3"/>
        <v>0.84663899484697525</v>
      </c>
      <c r="K22" s="221">
        <f t="shared" si="4"/>
        <v>78.661087866108787</v>
      </c>
      <c r="L22" s="225">
        <f t="shared" si="5"/>
        <v>85.949055053410035</v>
      </c>
      <c r="M22" s="119">
        <f t="shared" si="6"/>
        <v>63.513513513513509</v>
      </c>
      <c r="N22" s="120">
        <f t="shared" si="7"/>
        <v>61.098130841121502</v>
      </c>
      <c r="O22" s="226">
        <f t="shared" si="9"/>
        <v>80.743243243243242</v>
      </c>
      <c r="P22" s="225">
        <f t="shared" si="10"/>
        <v>71.086448598130829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50</v>
      </c>
      <c r="B23" s="165">
        <v>725</v>
      </c>
      <c r="C23" s="135">
        <v>2868</v>
      </c>
      <c r="D23" s="154">
        <f t="shared" si="1"/>
        <v>0.50828983863392674</v>
      </c>
      <c r="E23" s="99">
        <v>782</v>
      </c>
      <c r="F23" s="6">
        <v>3112</v>
      </c>
      <c r="G23" s="118">
        <f t="shared" si="2"/>
        <v>0.52987980650533029</v>
      </c>
      <c r="H23" s="97">
        <v>813</v>
      </c>
      <c r="I23" s="6">
        <v>3684</v>
      </c>
      <c r="J23" s="177">
        <f t="shared" si="3"/>
        <v>0.60728544723836786</v>
      </c>
      <c r="K23" s="221">
        <f t="shared" si="4"/>
        <v>92.710997442455252</v>
      </c>
      <c r="L23" s="225">
        <f t="shared" si="5"/>
        <v>92.159383033419019</v>
      </c>
      <c r="M23" s="119">
        <f t="shared" si="6"/>
        <v>89.175891758917587</v>
      </c>
      <c r="N23" s="120">
        <f t="shared" si="7"/>
        <v>77.850162866449509</v>
      </c>
      <c r="O23" s="226">
        <f t="shared" si="9"/>
        <v>96.186961869618699</v>
      </c>
      <c r="P23" s="225">
        <f t="shared" si="10"/>
        <v>84.473398479913143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51</v>
      </c>
      <c r="B24" s="165">
        <v>383</v>
      </c>
      <c r="C24" s="135">
        <v>2482</v>
      </c>
      <c r="D24" s="154">
        <f t="shared" si="1"/>
        <v>0.43987983943145259</v>
      </c>
      <c r="E24" s="99">
        <v>390</v>
      </c>
      <c r="F24" s="6">
        <v>2671</v>
      </c>
      <c r="G24" s="118">
        <f t="shared" si="2"/>
        <v>0.45479079793564814</v>
      </c>
      <c r="H24" s="97">
        <v>373</v>
      </c>
      <c r="I24" s="6">
        <v>2240</v>
      </c>
      <c r="J24" s="177">
        <f t="shared" si="3"/>
        <v>0.36925065195818235</v>
      </c>
      <c r="K24" s="221">
        <f t="shared" si="4"/>
        <v>98.205128205128204</v>
      </c>
      <c r="L24" s="225">
        <f t="shared" si="5"/>
        <v>92.923998502433548</v>
      </c>
      <c r="M24" s="119">
        <f t="shared" si="6"/>
        <v>102.68096514745308</v>
      </c>
      <c r="N24" s="120">
        <f t="shared" si="7"/>
        <v>110.80357142857142</v>
      </c>
      <c r="O24" s="226">
        <f t="shared" si="9"/>
        <v>104.55764075067025</v>
      </c>
      <c r="P24" s="225">
        <f t="shared" si="10"/>
        <v>119.24107142857143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52</v>
      </c>
      <c r="B25" s="165">
        <v>415</v>
      </c>
      <c r="C25" s="135">
        <v>2411</v>
      </c>
      <c r="D25" s="154">
        <f t="shared" si="1"/>
        <v>0.42729665304965037</v>
      </c>
      <c r="E25" s="99">
        <v>604</v>
      </c>
      <c r="F25" s="6">
        <v>3656</v>
      </c>
      <c r="G25" s="118">
        <f t="shared" si="2"/>
        <v>0.62250661072734181</v>
      </c>
      <c r="H25" s="97">
        <v>352</v>
      </c>
      <c r="I25" s="6">
        <v>2979</v>
      </c>
      <c r="J25" s="177">
        <f t="shared" si="3"/>
        <v>0.49107039829617194</v>
      </c>
      <c r="K25" s="221">
        <f t="shared" si="4"/>
        <v>68.708609271523187</v>
      </c>
      <c r="L25" s="225">
        <f t="shared" si="5"/>
        <v>65.946389496717728</v>
      </c>
      <c r="M25" s="119">
        <f t="shared" si="6"/>
        <v>117.89772727272727</v>
      </c>
      <c r="N25" s="120">
        <f t="shared" si="7"/>
        <v>80.933199060087276</v>
      </c>
      <c r="O25" s="226">
        <f t="shared" si="9"/>
        <v>171.59090909090909</v>
      </c>
      <c r="P25" s="225">
        <f t="shared" si="10"/>
        <v>122.72574689493119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53</v>
      </c>
      <c r="B26" s="165">
        <v>449</v>
      </c>
      <c r="C26" s="135">
        <v>2358</v>
      </c>
      <c r="D26" s="154">
        <f t="shared" si="1"/>
        <v>0.41790357025760089</v>
      </c>
      <c r="E26" s="99">
        <v>408</v>
      </c>
      <c r="F26" s="6">
        <v>2311</v>
      </c>
      <c r="G26" s="118">
        <f t="shared" si="2"/>
        <v>0.39349364808284648</v>
      </c>
      <c r="H26" s="97">
        <v>329</v>
      </c>
      <c r="I26" s="6">
        <v>1687</v>
      </c>
      <c r="J26" s="177">
        <f t="shared" si="3"/>
        <v>0.27809189725600608</v>
      </c>
      <c r="K26" s="221">
        <f t="shared" si="4"/>
        <v>110.04901960784315</v>
      </c>
      <c r="L26" s="225">
        <f t="shared" si="5"/>
        <v>102.03375162267416</v>
      </c>
      <c r="M26" s="119">
        <f t="shared" si="6"/>
        <v>136.47416413373861</v>
      </c>
      <c r="N26" s="120">
        <f t="shared" si="7"/>
        <v>139.77474807350325</v>
      </c>
      <c r="O26" s="226">
        <f t="shared" si="9"/>
        <v>124.01215805471124</v>
      </c>
      <c r="P26" s="225">
        <f t="shared" si="10"/>
        <v>136.98873740367517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54</v>
      </c>
      <c r="B27" s="165">
        <v>451</v>
      </c>
      <c r="C27" s="135">
        <v>2112</v>
      </c>
      <c r="D27" s="154">
        <f t="shared" si="1"/>
        <v>0.37430548786431428</v>
      </c>
      <c r="E27" s="99">
        <v>429</v>
      </c>
      <c r="F27" s="6">
        <v>1899</v>
      </c>
      <c r="G27" s="118">
        <f t="shared" si="2"/>
        <v>0.32334246547352896</v>
      </c>
      <c r="H27" s="97">
        <v>401</v>
      </c>
      <c r="I27" s="6">
        <v>1611</v>
      </c>
      <c r="J27" s="177">
        <f t="shared" si="3"/>
        <v>0.26556375013599631</v>
      </c>
      <c r="K27" s="221">
        <f t="shared" si="4"/>
        <v>105.12820512820514</v>
      </c>
      <c r="L27" s="225">
        <f t="shared" si="5"/>
        <v>111.21642969984202</v>
      </c>
      <c r="M27" s="119">
        <f t="shared" si="6"/>
        <v>112.46882793017457</v>
      </c>
      <c r="N27" s="120">
        <f t="shared" si="7"/>
        <v>131.09869646182494</v>
      </c>
      <c r="O27" s="226">
        <f t="shared" si="9"/>
        <v>106.98254364089776</v>
      </c>
      <c r="P27" s="225">
        <f t="shared" si="10"/>
        <v>117.87709497206704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55</v>
      </c>
      <c r="B28" s="97">
        <v>126</v>
      </c>
      <c r="C28" s="6">
        <v>1829</v>
      </c>
      <c r="D28" s="154">
        <f t="shared" si="1"/>
        <v>0.32414997031431381</v>
      </c>
      <c r="E28" s="99">
        <v>60</v>
      </c>
      <c r="F28" s="6">
        <v>754</v>
      </c>
      <c r="G28" s="118">
        <f t="shared" si="2"/>
        <v>0.12838347496947913</v>
      </c>
      <c r="H28" s="97">
        <v>81</v>
      </c>
      <c r="I28" s="6">
        <v>527</v>
      </c>
      <c r="J28" s="177">
        <f t="shared" si="3"/>
        <v>8.687280963480451E-2</v>
      </c>
      <c r="K28" s="221">
        <f t="shared" si="4"/>
        <v>210</v>
      </c>
      <c r="L28" s="225">
        <f t="shared" si="5"/>
        <v>242.57294429708222</v>
      </c>
      <c r="M28" s="119">
        <f t="shared" si="6"/>
        <v>155.55555555555557</v>
      </c>
      <c r="N28" s="120">
        <f t="shared" si="7"/>
        <v>347.05882352941177</v>
      </c>
      <c r="O28" s="226">
        <f t="shared" si="9"/>
        <v>74.074074074074076</v>
      </c>
      <c r="P28" s="225">
        <f t="shared" si="10"/>
        <v>143.0740037950664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56</v>
      </c>
      <c r="B29" s="97">
        <v>101</v>
      </c>
      <c r="C29" s="6">
        <v>1207</v>
      </c>
      <c r="D29" s="154">
        <f t="shared" si="1"/>
        <v>0.21391416849063793</v>
      </c>
      <c r="E29" s="99">
        <v>102</v>
      </c>
      <c r="F29" s="6">
        <v>627</v>
      </c>
      <c r="G29" s="118">
        <f t="shared" si="2"/>
        <v>0.10675920266029632</v>
      </c>
      <c r="H29" s="97">
        <v>108</v>
      </c>
      <c r="I29" s="6">
        <v>773</v>
      </c>
      <c r="J29" s="177">
        <f t="shared" si="3"/>
        <v>0.12742444373378348</v>
      </c>
      <c r="K29" s="221">
        <f t="shared" si="4"/>
        <v>99.019607843137265</v>
      </c>
      <c r="L29" s="225">
        <f t="shared" si="5"/>
        <v>192.50398724082936</v>
      </c>
      <c r="M29" s="119">
        <f t="shared" si="6"/>
        <v>93.518518518518519</v>
      </c>
      <c r="N29" s="120">
        <f t="shared" si="7"/>
        <v>156.14489003880982</v>
      </c>
      <c r="O29" s="226">
        <f t="shared" si="9"/>
        <v>94.444444444444443</v>
      </c>
      <c r="P29" s="225">
        <f t="shared" si="10"/>
        <v>81.112548512289777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57</v>
      </c>
      <c r="B30" s="97">
        <v>201</v>
      </c>
      <c r="C30" s="6">
        <v>952</v>
      </c>
      <c r="D30" s="154">
        <f t="shared" si="1"/>
        <v>0.16872103430247498</v>
      </c>
      <c r="E30" s="99">
        <v>194</v>
      </c>
      <c r="F30" s="6">
        <v>983</v>
      </c>
      <c r="G30" s="118">
        <f t="shared" si="2"/>
        <v>0.1673752730702891</v>
      </c>
      <c r="H30" s="97">
        <v>335</v>
      </c>
      <c r="I30" s="6">
        <v>1888</v>
      </c>
      <c r="J30" s="177">
        <f t="shared" si="3"/>
        <v>0.31122554950761083</v>
      </c>
      <c r="K30" s="221">
        <f t="shared" si="4"/>
        <v>103.60824742268042</v>
      </c>
      <c r="L30" s="225">
        <f t="shared" si="5"/>
        <v>96.846388606307215</v>
      </c>
      <c r="M30" s="119">
        <f t="shared" si="6"/>
        <v>60</v>
      </c>
      <c r="N30" s="120">
        <f t="shared" si="7"/>
        <v>50.423728813559322</v>
      </c>
      <c r="O30" s="226">
        <f t="shared" si="9"/>
        <v>57.910447761194028</v>
      </c>
      <c r="P30" s="225">
        <f t="shared" si="10"/>
        <v>52.065677966101696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58</v>
      </c>
      <c r="B31" s="97">
        <v>147</v>
      </c>
      <c r="C31" s="6">
        <v>903</v>
      </c>
      <c r="D31" s="154">
        <f t="shared" si="1"/>
        <v>0.16003686341925935</v>
      </c>
      <c r="E31" s="99">
        <v>216</v>
      </c>
      <c r="F31" s="6">
        <v>1561</v>
      </c>
      <c r="G31" s="118">
        <f t="shared" si="2"/>
        <v>0.26579125255617625</v>
      </c>
      <c r="H31" s="97">
        <v>889</v>
      </c>
      <c r="I31" s="6">
        <v>6973</v>
      </c>
      <c r="J31" s="177">
        <f t="shared" si="3"/>
        <v>1.1494574982608954</v>
      </c>
      <c r="K31" s="221">
        <f t="shared" si="4"/>
        <v>68.055555555555557</v>
      </c>
      <c r="L31" s="225">
        <f t="shared" si="5"/>
        <v>57.847533632286996</v>
      </c>
      <c r="M31" s="119">
        <f t="shared" si="6"/>
        <v>16.535433070866144</v>
      </c>
      <c r="N31" s="120">
        <f t="shared" si="7"/>
        <v>12.949949806396098</v>
      </c>
      <c r="O31" s="226">
        <f t="shared" si="9"/>
        <v>24.296962879640045</v>
      </c>
      <c r="P31" s="225">
        <f t="shared" si="10"/>
        <v>22.386347339738993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59</v>
      </c>
      <c r="B32" s="97">
        <v>108</v>
      </c>
      <c r="C32" s="6">
        <v>733</v>
      </c>
      <c r="D32" s="154">
        <f t="shared" si="1"/>
        <v>0.12990810729381741</v>
      </c>
      <c r="E32" s="99">
        <v>48</v>
      </c>
      <c r="F32" s="6">
        <v>159</v>
      </c>
      <c r="G32" s="118">
        <f t="shared" si="2"/>
        <v>2.7072907851654088E-2</v>
      </c>
      <c r="H32" s="97">
        <v>27</v>
      </c>
      <c r="I32" s="6">
        <v>143</v>
      </c>
      <c r="J32" s="177">
        <f t="shared" si="3"/>
        <v>2.3572697870544678E-2</v>
      </c>
      <c r="K32" s="221">
        <f t="shared" si="4"/>
        <v>225</v>
      </c>
      <c r="L32" s="225">
        <f t="shared" si="5"/>
        <v>461.00628930817606</v>
      </c>
      <c r="M32" s="119">
        <f t="shared" si="6"/>
        <v>400</v>
      </c>
      <c r="N32" s="120">
        <f t="shared" si="7"/>
        <v>512.58741258741259</v>
      </c>
      <c r="O32" s="226">
        <f t="shared" si="9"/>
        <v>177.77777777777777</v>
      </c>
      <c r="P32" s="225">
        <f t="shared" si="10"/>
        <v>111.18881118881119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60</v>
      </c>
      <c r="B33" s="97">
        <v>101</v>
      </c>
      <c r="C33" s="6">
        <v>667</v>
      </c>
      <c r="D33" s="154">
        <f t="shared" si="1"/>
        <v>0.11821106079805757</v>
      </c>
      <c r="E33" s="99">
        <v>45</v>
      </c>
      <c r="F33" s="6">
        <v>271</v>
      </c>
      <c r="G33" s="118">
        <f t="shared" si="2"/>
        <v>4.6143132250303504E-2</v>
      </c>
      <c r="H33" s="97">
        <v>160</v>
      </c>
      <c r="I33" s="6">
        <v>1153</v>
      </c>
      <c r="J33" s="177">
        <f t="shared" si="3"/>
        <v>0.19006517933383227</v>
      </c>
      <c r="K33" s="221">
        <f t="shared" si="4"/>
        <v>224.44444444444446</v>
      </c>
      <c r="L33" s="225">
        <f t="shared" si="5"/>
        <v>246.12546125461256</v>
      </c>
      <c r="M33" s="119">
        <f t="shared" si="6"/>
        <v>63.125</v>
      </c>
      <c r="N33" s="120">
        <f t="shared" si="7"/>
        <v>57.849089332176931</v>
      </c>
      <c r="O33" s="226">
        <f t="shared" si="9"/>
        <v>28.125</v>
      </c>
      <c r="P33" s="225">
        <f t="shared" si="10"/>
        <v>23.503902862098872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61</v>
      </c>
      <c r="B34" s="97">
        <v>161</v>
      </c>
      <c r="C34" s="6">
        <v>619</v>
      </c>
      <c r="D34" s="154">
        <f t="shared" si="1"/>
        <v>0.10970411789205045</v>
      </c>
      <c r="E34" s="99">
        <v>78</v>
      </c>
      <c r="F34" s="6">
        <v>378</v>
      </c>
      <c r="G34" s="118">
        <f t="shared" si="2"/>
        <v>6.4362007345441785E-2</v>
      </c>
      <c r="H34" s="97">
        <v>149</v>
      </c>
      <c r="I34" s="6">
        <v>584</v>
      </c>
      <c r="J34" s="177">
        <f t="shared" si="3"/>
        <v>9.6268919974811823E-2</v>
      </c>
      <c r="K34" s="221">
        <f t="shared" si="4"/>
        <v>206.41025641025644</v>
      </c>
      <c r="L34" s="225">
        <f t="shared" si="5"/>
        <v>163.75661375661377</v>
      </c>
      <c r="M34" s="119">
        <f t="shared" si="6"/>
        <v>108.05369127516779</v>
      </c>
      <c r="N34" s="120">
        <f t="shared" si="7"/>
        <v>105.99315068493152</v>
      </c>
      <c r="O34" s="226">
        <f t="shared" si="9"/>
        <v>52.348993288590606</v>
      </c>
      <c r="P34" s="225">
        <f t="shared" si="10"/>
        <v>64.726027397260282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62</v>
      </c>
      <c r="B35" s="97">
        <v>30</v>
      </c>
      <c r="C35" s="6">
        <v>611</v>
      </c>
      <c r="D35" s="154">
        <f t="shared" si="1"/>
        <v>0.10828629407438259</v>
      </c>
      <c r="E35" s="99">
        <v>19</v>
      </c>
      <c r="F35" s="6">
        <v>111</v>
      </c>
      <c r="G35" s="118">
        <f t="shared" si="2"/>
        <v>1.889995453794719E-2</v>
      </c>
      <c r="H35" s="97">
        <v>94</v>
      </c>
      <c r="I35" s="6">
        <v>619</v>
      </c>
      <c r="J35" s="177">
        <f t="shared" si="3"/>
        <v>0.10203846141165843</v>
      </c>
      <c r="K35" s="221">
        <f t="shared" si="4"/>
        <v>157.89473684210526</v>
      </c>
      <c r="L35" s="225">
        <f t="shared" si="5"/>
        <v>550.45045045045049</v>
      </c>
      <c r="M35" s="119">
        <f t="shared" si="6"/>
        <v>31.914893617021278</v>
      </c>
      <c r="N35" s="120">
        <f t="shared" si="7"/>
        <v>98.70759289176091</v>
      </c>
      <c r="O35" s="226">
        <f t="shared" si="9"/>
        <v>20.212765957446805</v>
      </c>
      <c r="P35" s="225">
        <f t="shared" si="10"/>
        <v>17.932148626817447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63</v>
      </c>
      <c r="B36" s="97">
        <v>134</v>
      </c>
      <c r="C36" s="6">
        <v>583</v>
      </c>
      <c r="D36" s="154">
        <f t="shared" si="1"/>
        <v>0.1033239107125451</v>
      </c>
      <c r="E36" s="99">
        <v>130</v>
      </c>
      <c r="F36" s="6">
        <v>536</v>
      </c>
      <c r="G36" s="118">
        <f t="shared" si="2"/>
        <v>9.1264645336393654E-2</v>
      </c>
      <c r="H36" s="97">
        <v>179</v>
      </c>
      <c r="I36" s="6">
        <v>644</v>
      </c>
      <c r="J36" s="177">
        <f t="shared" si="3"/>
        <v>0.10615956243797743</v>
      </c>
      <c r="K36" s="221">
        <f t="shared" si="4"/>
        <v>103.07692307692307</v>
      </c>
      <c r="L36" s="225">
        <f t="shared" si="5"/>
        <v>108.76865671641791</v>
      </c>
      <c r="M36" s="119">
        <f t="shared" si="6"/>
        <v>74.860335195530723</v>
      </c>
      <c r="N36" s="120">
        <f t="shared" si="7"/>
        <v>90.527950310559007</v>
      </c>
      <c r="O36" s="226">
        <f t="shared" si="9"/>
        <v>72.625698324022352</v>
      </c>
      <c r="P36" s="225">
        <f t="shared" si="10"/>
        <v>83.229813664596278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64</v>
      </c>
      <c r="B37" s="97">
        <v>100</v>
      </c>
      <c r="C37" s="6">
        <v>577</v>
      </c>
      <c r="D37" s="154">
        <f t="shared" si="1"/>
        <v>0.10226054284929419</v>
      </c>
      <c r="E37" s="99">
        <v>152</v>
      </c>
      <c r="F37" s="6">
        <v>761</v>
      </c>
      <c r="G37" s="118">
        <f t="shared" si="2"/>
        <v>0.12957536399439473</v>
      </c>
      <c r="H37" s="97">
        <v>147</v>
      </c>
      <c r="I37" s="6">
        <v>737</v>
      </c>
      <c r="J37" s="177">
        <f t="shared" si="3"/>
        <v>0.1214900582558841</v>
      </c>
      <c r="K37" s="221">
        <f t="shared" si="4"/>
        <v>65.789473684210535</v>
      </c>
      <c r="L37" s="225">
        <f t="shared" si="5"/>
        <v>75.821287779237849</v>
      </c>
      <c r="M37" s="119">
        <f t="shared" si="6"/>
        <v>68.027210884353735</v>
      </c>
      <c r="N37" s="120">
        <f t="shared" si="7"/>
        <v>78.290366350067842</v>
      </c>
      <c r="O37" s="226">
        <f t="shared" si="9"/>
        <v>103.4013605442177</v>
      </c>
      <c r="P37" s="225">
        <f t="shared" si="10"/>
        <v>103.25644504748983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65</v>
      </c>
      <c r="B38" s="97">
        <v>170</v>
      </c>
      <c r="C38" s="6">
        <v>508</v>
      </c>
      <c r="D38" s="154">
        <f t="shared" ref="D38:D69" si="11">IF($C$83&lt;&gt;0,C38/$C$83*100,0)</f>
        <v>9.0031812421908927E-2</v>
      </c>
      <c r="E38" s="99">
        <v>154</v>
      </c>
      <c r="F38" s="6">
        <v>471</v>
      </c>
      <c r="G38" s="118">
        <f t="shared" ref="G38:G69" si="12">IF($F$83&lt;&gt;0,F38/$F$83*100,0)</f>
        <v>8.0197104390748897E-2</v>
      </c>
      <c r="H38" s="97">
        <v>155</v>
      </c>
      <c r="I38" s="6">
        <v>489</v>
      </c>
      <c r="J38" s="177">
        <f t="shared" ref="J38:J69" si="13">IF($I$83&lt;&gt;0,I38/$I$83*100,0)</f>
        <v>8.0608736074799625E-2</v>
      </c>
      <c r="K38" s="221">
        <f t="shared" ref="K38:K69" si="14">IF(OR(B38&lt;&gt;0)*(E38&lt;&gt;0),B38/E38*100," ")</f>
        <v>110.3896103896104</v>
      </c>
      <c r="L38" s="225">
        <f t="shared" ref="L38:L69" si="15">IF(OR(C38&lt;&gt;0)*(F38&lt;&gt;0),C38/F38*100," ")</f>
        <v>107.8556263269639</v>
      </c>
      <c r="M38" s="119">
        <f t="shared" ref="M38:M69" si="16">IF(OR(B38&lt;&gt;0)*(H38&lt;&gt;0),B38/H38*100," ")</f>
        <v>109.6774193548387</v>
      </c>
      <c r="N38" s="120">
        <f t="shared" ref="N38:N69" si="17">IF(OR(C38&lt;&gt;0)*(I38&lt;&gt;0),C38/I38*100," ")</f>
        <v>103.88548057259715</v>
      </c>
      <c r="O38" s="226">
        <f t="shared" si="9"/>
        <v>99.354838709677423</v>
      </c>
      <c r="P38" s="225">
        <f t="shared" si="10"/>
        <v>96.319018404907979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66</v>
      </c>
      <c r="B39" s="97">
        <v>25</v>
      </c>
      <c r="C39" s="6">
        <v>474</v>
      </c>
      <c r="D39" s="154">
        <f t="shared" si="11"/>
        <v>8.4006061196820525E-2</v>
      </c>
      <c r="E39" s="99">
        <v>11</v>
      </c>
      <c r="F39" s="6">
        <v>216</v>
      </c>
      <c r="G39" s="118">
        <f t="shared" si="12"/>
        <v>3.6778289911681021E-2</v>
      </c>
      <c r="H39" s="97">
        <v>9</v>
      </c>
      <c r="I39" s="6">
        <v>39</v>
      </c>
      <c r="J39" s="177">
        <f t="shared" si="13"/>
        <v>6.4289176010576387E-3</v>
      </c>
      <c r="K39" s="221">
        <f t="shared" si="14"/>
        <v>227.27272727272728</v>
      </c>
      <c r="L39" s="225">
        <f t="shared" si="15"/>
        <v>219.44444444444446</v>
      </c>
      <c r="M39" s="119">
        <f t="shared" si="16"/>
        <v>277.77777777777777</v>
      </c>
      <c r="N39" s="120">
        <f t="shared" si="17"/>
        <v>1215.3846153846152</v>
      </c>
      <c r="O39" s="226">
        <f t="shared" ref="O39:O70" si="18">IF(OR(E39&lt;&gt;0)*(H39&lt;&gt;0),E39/H39*100," ")</f>
        <v>122.22222222222223</v>
      </c>
      <c r="P39" s="225">
        <f t="shared" si="10"/>
        <v>553.84615384615381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67</v>
      </c>
      <c r="B40" s="97">
        <v>74</v>
      </c>
      <c r="C40" s="6">
        <v>474</v>
      </c>
      <c r="D40" s="154">
        <f t="shared" si="11"/>
        <v>8.4006061196820525E-2</v>
      </c>
      <c r="E40" s="99">
        <v>130</v>
      </c>
      <c r="F40" s="6">
        <v>678</v>
      </c>
      <c r="G40" s="118">
        <f t="shared" si="12"/>
        <v>0.11544296555610986</v>
      </c>
      <c r="H40" s="97">
        <v>147</v>
      </c>
      <c r="I40" s="6">
        <v>824</v>
      </c>
      <c r="J40" s="177">
        <f t="shared" si="13"/>
        <v>0.13583148982747423</v>
      </c>
      <c r="K40" s="221">
        <f t="shared" si="14"/>
        <v>56.92307692307692</v>
      </c>
      <c r="L40" s="225">
        <f t="shared" si="15"/>
        <v>69.911504424778755</v>
      </c>
      <c r="M40" s="119">
        <f t="shared" si="16"/>
        <v>50.34013605442177</v>
      </c>
      <c r="N40" s="120">
        <f t="shared" si="17"/>
        <v>57.524271844660191</v>
      </c>
      <c r="O40" s="226">
        <f t="shared" si="18"/>
        <v>88.435374149659864</v>
      </c>
      <c r="P40" s="225">
        <f t="shared" si="10"/>
        <v>82.28155339805825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68</v>
      </c>
      <c r="B41" s="97">
        <v>92</v>
      </c>
      <c r="C41" s="6">
        <v>424</v>
      </c>
      <c r="D41" s="154">
        <f t="shared" si="11"/>
        <v>7.5144662336396426E-2</v>
      </c>
      <c r="E41" s="99">
        <v>63</v>
      </c>
      <c r="F41" s="6">
        <v>287</v>
      </c>
      <c r="G41" s="118">
        <f t="shared" si="12"/>
        <v>4.8867450021539138E-2</v>
      </c>
      <c r="H41" s="97">
        <v>53</v>
      </c>
      <c r="I41" s="6">
        <v>287</v>
      </c>
      <c r="J41" s="177">
        <f t="shared" si="13"/>
        <v>4.7310239782142112E-2</v>
      </c>
      <c r="K41" s="221">
        <f t="shared" si="14"/>
        <v>146.03174603174602</v>
      </c>
      <c r="L41" s="225">
        <f t="shared" si="15"/>
        <v>147.73519163763066</v>
      </c>
      <c r="M41" s="119">
        <f t="shared" si="16"/>
        <v>173.58490566037736</v>
      </c>
      <c r="N41" s="120">
        <f t="shared" si="17"/>
        <v>147.73519163763066</v>
      </c>
      <c r="O41" s="226">
        <f t="shared" si="18"/>
        <v>118.86792452830188</v>
      </c>
      <c r="P41" s="225">
        <f t="shared" si="10"/>
        <v>100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69</v>
      </c>
      <c r="B42" s="97">
        <v>67</v>
      </c>
      <c r="C42" s="6">
        <v>420</v>
      </c>
      <c r="D42" s="154">
        <f t="shared" si="11"/>
        <v>7.4435750427562494E-2</v>
      </c>
      <c r="E42" s="99">
        <v>57</v>
      </c>
      <c r="F42" s="6">
        <v>376</v>
      </c>
      <c r="G42" s="118">
        <f t="shared" si="12"/>
        <v>6.4021467624037334E-2</v>
      </c>
      <c r="H42" s="97">
        <v>63</v>
      </c>
      <c r="I42" s="6">
        <v>394</v>
      </c>
      <c r="J42" s="177">
        <f t="shared" si="13"/>
        <v>6.4948552174787441E-2</v>
      </c>
      <c r="K42" s="221">
        <f t="shared" si="14"/>
        <v>117.54385964912282</v>
      </c>
      <c r="L42" s="225">
        <f t="shared" si="15"/>
        <v>111.70212765957446</v>
      </c>
      <c r="M42" s="119">
        <f t="shared" si="16"/>
        <v>106.34920634920636</v>
      </c>
      <c r="N42" s="120">
        <f t="shared" si="17"/>
        <v>106.59898477157361</v>
      </c>
      <c r="O42" s="226">
        <f t="shared" si="18"/>
        <v>90.476190476190482</v>
      </c>
      <c r="P42" s="225">
        <f t="shared" si="10"/>
        <v>95.431472081218274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70</v>
      </c>
      <c r="B43" s="97">
        <v>75</v>
      </c>
      <c r="C43" s="6">
        <v>340</v>
      </c>
      <c r="D43" s="154">
        <f t="shared" si="11"/>
        <v>6.0257512250883931E-2</v>
      </c>
      <c r="E43" s="99">
        <v>40</v>
      </c>
      <c r="F43" s="6">
        <v>158</v>
      </c>
      <c r="G43" s="118">
        <f t="shared" si="12"/>
        <v>2.6902637990951862E-2</v>
      </c>
      <c r="H43" s="97">
        <v>73</v>
      </c>
      <c r="I43" s="6">
        <v>347</v>
      </c>
      <c r="J43" s="177">
        <f t="shared" si="13"/>
        <v>5.7200882245307713E-2</v>
      </c>
      <c r="K43" s="221">
        <f t="shared" si="14"/>
        <v>187.5</v>
      </c>
      <c r="L43" s="225">
        <f t="shared" si="15"/>
        <v>215.18987341772151</v>
      </c>
      <c r="M43" s="119">
        <f t="shared" si="16"/>
        <v>102.73972602739727</v>
      </c>
      <c r="N43" s="120">
        <f t="shared" si="17"/>
        <v>97.982708933717575</v>
      </c>
      <c r="O43" s="226">
        <f t="shared" si="18"/>
        <v>54.794520547945204</v>
      </c>
      <c r="P43" s="225">
        <f t="shared" si="10"/>
        <v>45.533141210374637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71</v>
      </c>
      <c r="B44" s="97">
        <v>68</v>
      </c>
      <c r="C44" s="6">
        <v>331</v>
      </c>
      <c r="D44" s="154">
        <f t="shared" si="11"/>
        <v>5.8662460456007585E-2</v>
      </c>
      <c r="E44" s="99">
        <v>39</v>
      </c>
      <c r="F44" s="6">
        <v>157</v>
      </c>
      <c r="G44" s="118">
        <f t="shared" si="12"/>
        <v>2.6732368130249633E-2</v>
      </c>
      <c r="H44" s="97">
        <v>73</v>
      </c>
      <c r="I44" s="6">
        <v>316</v>
      </c>
      <c r="J44" s="177">
        <f t="shared" si="13"/>
        <v>5.2090716972672153E-2</v>
      </c>
      <c r="K44" s="221">
        <f t="shared" si="14"/>
        <v>174.35897435897436</v>
      </c>
      <c r="L44" s="225">
        <f t="shared" si="15"/>
        <v>210.82802547770703</v>
      </c>
      <c r="M44" s="119">
        <f t="shared" si="16"/>
        <v>93.150684931506845</v>
      </c>
      <c r="N44" s="120">
        <f t="shared" si="17"/>
        <v>104.74683544303798</v>
      </c>
      <c r="O44" s="226">
        <f t="shared" si="18"/>
        <v>53.424657534246577</v>
      </c>
      <c r="P44" s="225">
        <f t="shared" si="10"/>
        <v>49.683544303797468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72</v>
      </c>
      <c r="B45" s="97">
        <v>37</v>
      </c>
      <c r="C45" s="6">
        <v>182</v>
      </c>
      <c r="D45" s="154">
        <f t="shared" si="11"/>
        <v>3.2255491851943749E-2</v>
      </c>
      <c r="E45" s="99">
        <v>61</v>
      </c>
      <c r="F45" s="6">
        <v>322</v>
      </c>
      <c r="G45" s="118">
        <f t="shared" si="12"/>
        <v>5.4826895146117077E-2</v>
      </c>
      <c r="H45" s="97">
        <v>42</v>
      </c>
      <c r="I45" s="6">
        <v>223</v>
      </c>
      <c r="J45" s="177">
        <f t="shared" si="13"/>
        <v>3.6760221154765474E-2</v>
      </c>
      <c r="K45" s="221">
        <f t="shared" si="14"/>
        <v>60.655737704918032</v>
      </c>
      <c r="L45" s="225">
        <f t="shared" si="15"/>
        <v>56.521739130434781</v>
      </c>
      <c r="M45" s="119">
        <f t="shared" si="16"/>
        <v>88.095238095238088</v>
      </c>
      <c r="N45" s="120">
        <f t="shared" si="17"/>
        <v>81.61434977578476</v>
      </c>
      <c r="O45" s="226">
        <f t="shared" si="18"/>
        <v>145.23809523809524</v>
      </c>
      <c r="P45" s="225">
        <f t="shared" si="10"/>
        <v>144.39461883408072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73</v>
      </c>
      <c r="B46" s="97">
        <v>38</v>
      </c>
      <c r="C46" s="6">
        <v>176</v>
      </c>
      <c r="D46" s="154">
        <f t="shared" si="11"/>
        <v>3.1192123988692855E-2</v>
      </c>
      <c r="E46" s="99">
        <v>34</v>
      </c>
      <c r="F46" s="6">
        <v>161</v>
      </c>
      <c r="G46" s="118">
        <f t="shared" si="12"/>
        <v>2.7413447573058539E-2</v>
      </c>
      <c r="H46" s="97">
        <v>55</v>
      </c>
      <c r="I46" s="6">
        <v>250</v>
      </c>
      <c r="J46" s="177">
        <f t="shared" si="13"/>
        <v>4.1211010263189997E-2</v>
      </c>
      <c r="K46" s="221">
        <f t="shared" si="14"/>
        <v>111.76470588235294</v>
      </c>
      <c r="L46" s="225">
        <f t="shared" si="15"/>
        <v>109.3167701863354</v>
      </c>
      <c r="M46" s="119">
        <f t="shared" si="16"/>
        <v>69.090909090909093</v>
      </c>
      <c r="N46" s="120">
        <f t="shared" si="17"/>
        <v>70.399999999999991</v>
      </c>
      <c r="O46" s="226">
        <f t="shared" si="18"/>
        <v>61.818181818181813</v>
      </c>
      <c r="P46" s="225">
        <f t="shared" si="10"/>
        <v>64.400000000000006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74</v>
      </c>
      <c r="B47" s="97">
        <v>28</v>
      </c>
      <c r="C47" s="6">
        <v>156</v>
      </c>
      <c r="D47" s="154">
        <f t="shared" si="11"/>
        <v>2.7647564444523213E-2</v>
      </c>
      <c r="E47" s="99">
        <v>21</v>
      </c>
      <c r="F47" s="6">
        <v>63</v>
      </c>
      <c r="G47" s="118">
        <f t="shared" si="12"/>
        <v>1.0727001224240298E-2</v>
      </c>
      <c r="H47" s="97">
        <v>42</v>
      </c>
      <c r="I47" s="6">
        <v>152</v>
      </c>
      <c r="J47" s="177">
        <f t="shared" si="13"/>
        <v>2.5056294240019518E-2</v>
      </c>
      <c r="K47" s="221">
        <f t="shared" si="14"/>
        <v>133.33333333333331</v>
      </c>
      <c r="L47" s="225">
        <f t="shared" si="15"/>
        <v>247.61904761904762</v>
      </c>
      <c r="M47" s="119">
        <f t="shared" si="16"/>
        <v>66.666666666666657</v>
      </c>
      <c r="N47" s="120">
        <f t="shared" si="17"/>
        <v>102.63157894736842</v>
      </c>
      <c r="O47" s="226">
        <f t="shared" si="18"/>
        <v>50</v>
      </c>
      <c r="P47" s="225">
        <f t="shared" si="10"/>
        <v>41.44736842105263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75</v>
      </c>
      <c r="B48" s="97">
        <v>33</v>
      </c>
      <c r="C48" s="6">
        <v>144</v>
      </c>
      <c r="D48" s="154">
        <f t="shared" si="11"/>
        <v>2.5520828718021426E-2</v>
      </c>
      <c r="E48" s="99">
        <v>67</v>
      </c>
      <c r="F48" s="6">
        <v>290</v>
      </c>
      <c r="G48" s="118">
        <f t="shared" si="12"/>
        <v>4.9378259603645815E-2</v>
      </c>
      <c r="H48" s="97">
        <v>56</v>
      </c>
      <c r="I48" s="6">
        <v>258</v>
      </c>
      <c r="J48" s="177">
        <f t="shared" si="13"/>
        <v>4.2529762591612071E-2</v>
      </c>
      <c r="K48" s="221">
        <f t="shared" si="14"/>
        <v>49.253731343283583</v>
      </c>
      <c r="L48" s="225">
        <f t="shared" si="15"/>
        <v>49.655172413793103</v>
      </c>
      <c r="M48" s="119">
        <f t="shared" si="16"/>
        <v>58.928571428571431</v>
      </c>
      <c r="N48" s="120">
        <f t="shared" si="17"/>
        <v>55.813953488372093</v>
      </c>
      <c r="O48" s="226">
        <f t="shared" si="18"/>
        <v>119.64285714285714</v>
      </c>
      <c r="P48" s="225">
        <f t="shared" si="10"/>
        <v>112.40310077519379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76</v>
      </c>
      <c r="B49" s="97">
        <v>26</v>
      </c>
      <c r="C49" s="6">
        <v>139</v>
      </c>
      <c r="D49" s="154">
        <f t="shared" si="11"/>
        <v>2.4634688831979015E-2</v>
      </c>
      <c r="E49" s="99">
        <v>25</v>
      </c>
      <c r="F49" s="6">
        <v>131</v>
      </c>
      <c r="G49" s="118">
        <f t="shared" si="12"/>
        <v>2.2305351751991734E-2</v>
      </c>
      <c r="H49" s="97">
        <v>29</v>
      </c>
      <c r="I49" s="6">
        <v>245</v>
      </c>
      <c r="J49" s="177">
        <f t="shared" si="13"/>
        <v>4.0386790057926197E-2</v>
      </c>
      <c r="K49" s="221">
        <f t="shared" si="14"/>
        <v>104</v>
      </c>
      <c r="L49" s="225">
        <f t="shared" si="15"/>
        <v>106.10687022900764</v>
      </c>
      <c r="M49" s="119">
        <f t="shared" si="16"/>
        <v>89.65517241379311</v>
      </c>
      <c r="N49" s="120">
        <f t="shared" si="17"/>
        <v>56.734693877551024</v>
      </c>
      <c r="O49" s="226">
        <f t="shared" si="18"/>
        <v>86.206896551724128</v>
      </c>
      <c r="P49" s="225">
        <f t="shared" si="10"/>
        <v>53.469387755102041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77</v>
      </c>
      <c r="B50" s="97">
        <v>33</v>
      </c>
      <c r="C50" s="6">
        <v>137</v>
      </c>
      <c r="D50" s="154">
        <f t="shared" si="11"/>
        <v>2.4280232877562053E-2</v>
      </c>
      <c r="E50" s="99">
        <v>46</v>
      </c>
      <c r="F50" s="6">
        <v>144</v>
      </c>
      <c r="G50" s="118">
        <f t="shared" si="12"/>
        <v>2.4518859941120685E-2</v>
      </c>
      <c r="H50" s="97">
        <v>47</v>
      </c>
      <c r="I50" s="6">
        <v>163</v>
      </c>
      <c r="J50" s="177">
        <f t="shared" si="13"/>
        <v>2.686957869159988E-2</v>
      </c>
      <c r="K50" s="221">
        <f t="shared" si="14"/>
        <v>71.739130434782609</v>
      </c>
      <c r="L50" s="225">
        <f t="shared" si="15"/>
        <v>95.138888888888886</v>
      </c>
      <c r="M50" s="119">
        <f t="shared" si="16"/>
        <v>70.212765957446805</v>
      </c>
      <c r="N50" s="120">
        <f t="shared" si="17"/>
        <v>84.049079754601223</v>
      </c>
      <c r="O50" s="226">
        <f t="shared" si="18"/>
        <v>97.872340425531917</v>
      </c>
      <c r="P50" s="225">
        <f t="shared" si="10"/>
        <v>88.343558282208591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78</v>
      </c>
      <c r="B51" s="97">
        <v>15</v>
      </c>
      <c r="C51" s="6">
        <v>127</v>
      </c>
      <c r="D51" s="154">
        <f t="shared" si="11"/>
        <v>2.2507953105477232E-2</v>
      </c>
      <c r="E51" s="99">
        <v>18</v>
      </c>
      <c r="F51" s="6">
        <v>83</v>
      </c>
      <c r="G51" s="118">
        <f t="shared" si="12"/>
        <v>1.4132398438284838E-2</v>
      </c>
      <c r="H51" s="97">
        <v>18</v>
      </c>
      <c r="I51" s="6">
        <v>82</v>
      </c>
      <c r="J51" s="177">
        <f t="shared" si="13"/>
        <v>1.3517211366326318E-2</v>
      </c>
      <c r="K51" s="221">
        <f t="shared" si="14"/>
        <v>83.333333333333343</v>
      </c>
      <c r="L51" s="225">
        <f t="shared" si="15"/>
        <v>153.01204819277109</v>
      </c>
      <c r="M51" s="119">
        <f t="shared" si="16"/>
        <v>83.333333333333343</v>
      </c>
      <c r="N51" s="120">
        <f t="shared" si="17"/>
        <v>154.8780487804878</v>
      </c>
      <c r="O51" s="226">
        <f t="shared" si="18"/>
        <v>100</v>
      </c>
      <c r="P51" s="225">
        <f t="shared" si="10"/>
        <v>101.21951219512195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79</v>
      </c>
      <c r="B52" s="97">
        <v>25</v>
      </c>
      <c r="C52" s="6">
        <v>122</v>
      </c>
      <c r="D52" s="154">
        <f t="shared" si="11"/>
        <v>2.1621813219434821E-2</v>
      </c>
      <c r="E52" s="99">
        <v>34</v>
      </c>
      <c r="F52" s="6">
        <v>183</v>
      </c>
      <c r="G52" s="118">
        <f t="shared" si="12"/>
        <v>3.1159384508507536E-2</v>
      </c>
      <c r="H52" s="97">
        <v>61</v>
      </c>
      <c r="I52" s="6">
        <v>819</v>
      </c>
      <c r="J52" s="177">
        <f t="shared" si="13"/>
        <v>0.13500726962221041</v>
      </c>
      <c r="K52" s="221">
        <f t="shared" si="14"/>
        <v>73.529411764705884</v>
      </c>
      <c r="L52" s="225">
        <f t="shared" si="15"/>
        <v>66.666666666666657</v>
      </c>
      <c r="M52" s="119">
        <f t="shared" si="16"/>
        <v>40.983606557377051</v>
      </c>
      <c r="N52" s="120">
        <f t="shared" si="17"/>
        <v>14.896214896214897</v>
      </c>
      <c r="O52" s="226">
        <f t="shared" si="18"/>
        <v>55.737704918032783</v>
      </c>
      <c r="P52" s="225">
        <f t="shared" si="10"/>
        <v>22.344322344322347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80</v>
      </c>
      <c r="B53" s="97">
        <v>43</v>
      </c>
      <c r="C53" s="6">
        <v>120</v>
      </c>
      <c r="D53" s="154">
        <f t="shared" si="11"/>
        <v>2.1267357265017856E-2</v>
      </c>
      <c r="E53" s="99">
        <v>42</v>
      </c>
      <c r="F53" s="6">
        <v>87</v>
      </c>
      <c r="G53" s="118">
        <f t="shared" si="12"/>
        <v>1.4813477881093747E-2</v>
      </c>
      <c r="H53" s="97">
        <v>78</v>
      </c>
      <c r="I53" s="6">
        <v>179</v>
      </c>
      <c r="J53" s="177">
        <f t="shared" si="13"/>
        <v>2.9507083348444034E-2</v>
      </c>
      <c r="K53" s="221">
        <f t="shared" si="14"/>
        <v>102.38095238095238</v>
      </c>
      <c r="L53" s="225">
        <f t="shared" si="15"/>
        <v>137.93103448275863</v>
      </c>
      <c r="M53" s="119">
        <f t="shared" si="16"/>
        <v>55.128205128205131</v>
      </c>
      <c r="N53" s="120">
        <f t="shared" si="17"/>
        <v>67.039106145251395</v>
      </c>
      <c r="O53" s="226">
        <f t="shared" si="18"/>
        <v>53.846153846153847</v>
      </c>
      <c r="P53" s="225">
        <f t="shared" si="10"/>
        <v>48.603351955307261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81</v>
      </c>
      <c r="B54" s="97">
        <v>28</v>
      </c>
      <c r="C54" s="6">
        <v>95</v>
      </c>
      <c r="D54" s="154">
        <f t="shared" si="11"/>
        <v>1.6836657834805802E-2</v>
      </c>
      <c r="E54" s="99">
        <v>23</v>
      </c>
      <c r="F54" s="6">
        <v>105</v>
      </c>
      <c r="G54" s="118">
        <f t="shared" si="12"/>
        <v>1.7878335373733831E-2</v>
      </c>
      <c r="H54" s="97">
        <v>18</v>
      </c>
      <c r="I54" s="6">
        <v>76</v>
      </c>
      <c r="J54" s="177">
        <f t="shared" si="13"/>
        <v>1.2528147120009759E-2</v>
      </c>
      <c r="K54" s="221">
        <f t="shared" si="14"/>
        <v>121.73913043478262</v>
      </c>
      <c r="L54" s="225">
        <f t="shared" si="15"/>
        <v>90.476190476190482</v>
      </c>
      <c r="M54" s="119">
        <f t="shared" si="16"/>
        <v>155.55555555555557</v>
      </c>
      <c r="N54" s="120">
        <f t="shared" si="17"/>
        <v>125</v>
      </c>
      <c r="O54" s="226">
        <f t="shared" si="18"/>
        <v>127.77777777777777</v>
      </c>
      <c r="P54" s="225">
        <f t="shared" si="10"/>
        <v>138.15789473684211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82</v>
      </c>
      <c r="B55" s="97">
        <v>13</v>
      </c>
      <c r="C55" s="6">
        <v>78</v>
      </c>
      <c r="D55" s="154">
        <f t="shared" si="11"/>
        <v>1.3823782222261606E-2</v>
      </c>
      <c r="E55" s="99">
        <v>10</v>
      </c>
      <c r="F55" s="6">
        <v>34</v>
      </c>
      <c r="G55" s="118">
        <f t="shared" si="12"/>
        <v>5.7891752638757161E-3</v>
      </c>
      <c r="H55" s="97">
        <v>16</v>
      </c>
      <c r="I55" s="6">
        <v>54</v>
      </c>
      <c r="J55" s="177">
        <f t="shared" si="13"/>
        <v>8.901578216849039E-3</v>
      </c>
      <c r="K55" s="221">
        <f t="shared" si="14"/>
        <v>130</v>
      </c>
      <c r="L55" s="225">
        <f t="shared" si="15"/>
        <v>229.41176470588235</v>
      </c>
      <c r="M55" s="119">
        <f t="shared" si="16"/>
        <v>81.25</v>
      </c>
      <c r="N55" s="120">
        <f t="shared" si="17"/>
        <v>144.44444444444443</v>
      </c>
      <c r="O55" s="226">
        <f t="shared" si="18"/>
        <v>62.5</v>
      </c>
      <c r="P55" s="225">
        <f t="shared" si="10"/>
        <v>62.962962962962962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83</v>
      </c>
      <c r="B56" s="97">
        <v>28</v>
      </c>
      <c r="C56" s="6">
        <v>67</v>
      </c>
      <c r="D56" s="154">
        <f t="shared" si="11"/>
        <v>1.1874274472968302E-2</v>
      </c>
      <c r="E56" s="99">
        <v>22</v>
      </c>
      <c r="F56" s="6">
        <v>54</v>
      </c>
      <c r="G56" s="118">
        <f t="shared" si="12"/>
        <v>9.1945724779202553E-3</v>
      </c>
      <c r="H56" s="97">
        <v>115</v>
      </c>
      <c r="I56" s="6">
        <v>144</v>
      </c>
      <c r="J56" s="177">
        <f t="shared" si="13"/>
        <v>2.3737541911597437E-2</v>
      </c>
      <c r="K56" s="221">
        <f t="shared" si="14"/>
        <v>127.27272727272727</v>
      </c>
      <c r="L56" s="225">
        <f t="shared" si="15"/>
        <v>124.07407407407408</v>
      </c>
      <c r="M56" s="119">
        <f t="shared" si="16"/>
        <v>24.347826086956523</v>
      </c>
      <c r="N56" s="120">
        <f t="shared" si="17"/>
        <v>46.527777777777779</v>
      </c>
      <c r="O56" s="226">
        <f t="shared" si="18"/>
        <v>19.130434782608695</v>
      </c>
      <c r="P56" s="225">
        <f t="shared" si="10"/>
        <v>37.5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84</v>
      </c>
      <c r="B57" s="97">
        <v>14</v>
      </c>
      <c r="C57" s="6">
        <v>67</v>
      </c>
      <c r="D57" s="154">
        <f t="shared" si="11"/>
        <v>1.1874274472968302E-2</v>
      </c>
      <c r="E57" s="99">
        <v>12</v>
      </c>
      <c r="F57" s="6">
        <v>85</v>
      </c>
      <c r="G57" s="118">
        <f t="shared" si="12"/>
        <v>1.4472938159689291E-2</v>
      </c>
      <c r="H57" s="97">
        <v>6</v>
      </c>
      <c r="I57" s="6">
        <v>28</v>
      </c>
      <c r="J57" s="177">
        <f t="shared" si="13"/>
        <v>4.6156331494772796E-3</v>
      </c>
      <c r="K57" s="221">
        <f t="shared" si="14"/>
        <v>116.66666666666667</v>
      </c>
      <c r="L57" s="225">
        <f t="shared" si="15"/>
        <v>78.82352941176471</v>
      </c>
      <c r="M57" s="119">
        <f t="shared" si="16"/>
        <v>233.33333333333334</v>
      </c>
      <c r="N57" s="120">
        <f t="shared" si="17"/>
        <v>239.28571428571428</v>
      </c>
      <c r="O57" s="226">
        <f t="shared" si="18"/>
        <v>200</v>
      </c>
      <c r="P57" s="225">
        <f t="shared" si="10"/>
        <v>303.57142857142856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85</v>
      </c>
      <c r="B58" s="97">
        <v>22</v>
      </c>
      <c r="C58" s="6">
        <v>64</v>
      </c>
      <c r="D58" s="154">
        <f t="shared" si="11"/>
        <v>1.1342590541342856E-2</v>
      </c>
      <c r="E58" s="99">
        <v>9</v>
      </c>
      <c r="F58" s="6">
        <v>37</v>
      </c>
      <c r="G58" s="118">
        <f t="shared" si="12"/>
        <v>6.2999848459823976E-3</v>
      </c>
      <c r="H58" s="97">
        <v>17</v>
      </c>
      <c r="I58" s="6">
        <v>58</v>
      </c>
      <c r="J58" s="177">
        <f t="shared" si="13"/>
        <v>9.5609543810600776E-3</v>
      </c>
      <c r="K58" s="221">
        <f t="shared" si="14"/>
        <v>244.44444444444446</v>
      </c>
      <c r="L58" s="225">
        <f t="shared" si="15"/>
        <v>172.97297297297297</v>
      </c>
      <c r="M58" s="119">
        <f t="shared" si="16"/>
        <v>129.41176470588235</v>
      </c>
      <c r="N58" s="120">
        <f t="shared" si="17"/>
        <v>110.34482758620689</v>
      </c>
      <c r="O58" s="226">
        <f t="shared" si="18"/>
        <v>52.941176470588239</v>
      </c>
      <c r="P58" s="225">
        <f t="shared" si="10"/>
        <v>63.793103448275865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86</v>
      </c>
      <c r="B59" s="97">
        <v>9</v>
      </c>
      <c r="C59" s="6">
        <v>61</v>
      </c>
      <c r="D59" s="154">
        <f t="shared" si="11"/>
        <v>1.0810906609717411E-2</v>
      </c>
      <c r="E59" s="99">
        <v>6</v>
      </c>
      <c r="F59" s="6">
        <v>27</v>
      </c>
      <c r="G59" s="118">
        <f t="shared" si="12"/>
        <v>4.5972862389601276E-3</v>
      </c>
      <c r="H59" s="97">
        <v>16</v>
      </c>
      <c r="I59" s="6">
        <v>80</v>
      </c>
      <c r="J59" s="177">
        <f t="shared" si="13"/>
        <v>1.3187523284220799E-2</v>
      </c>
      <c r="K59" s="221">
        <f t="shared" si="14"/>
        <v>150</v>
      </c>
      <c r="L59" s="225">
        <f t="shared" si="15"/>
        <v>225.9259259259259</v>
      </c>
      <c r="M59" s="119">
        <f t="shared" si="16"/>
        <v>56.25</v>
      </c>
      <c r="N59" s="120">
        <f t="shared" si="17"/>
        <v>76.25</v>
      </c>
      <c r="O59" s="226">
        <f t="shared" si="18"/>
        <v>37.5</v>
      </c>
      <c r="P59" s="225">
        <f t="shared" si="10"/>
        <v>33.75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87</v>
      </c>
      <c r="B60" s="97">
        <v>18</v>
      </c>
      <c r="C60" s="6">
        <v>59</v>
      </c>
      <c r="D60" s="154">
        <f t="shared" si="11"/>
        <v>1.0456450655300445E-2</v>
      </c>
      <c r="E60" s="99">
        <v>15</v>
      </c>
      <c r="F60" s="6">
        <v>77</v>
      </c>
      <c r="G60" s="118">
        <f t="shared" si="12"/>
        <v>1.3110779274071475E-2</v>
      </c>
      <c r="H60" s="97">
        <v>20</v>
      </c>
      <c r="I60" s="6">
        <v>67</v>
      </c>
      <c r="J60" s="177">
        <f t="shared" si="13"/>
        <v>1.1044550750534919E-2</v>
      </c>
      <c r="K60" s="221">
        <f t="shared" si="14"/>
        <v>120</v>
      </c>
      <c r="L60" s="225">
        <f t="shared" si="15"/>
        <v>76.623376623376629</v>
      </c>
      <c r="M60" s="119">
        <f t="shared" si="16"/>
        <v>90</v>
      </c>
      <c r="N60" s="120">
        <f t="shared" si="17"/>
        <v>88.059701492537314</v>
      </c>
      <c r="O60" s="226">
        <f t="shared" si="18"/>
        <v>75</v>
      </c>
      <c r="P60" s="225">
        <f t="shared" si="10"/>
        <v>114.92537313432835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88</v>
      </c>
      <c r="B61" s="97">
        <v>5</v>
      </c>
      <c r="C61" s="6">
        <v>58</v>
      </c>
      <c r="D61" s="154">
        <f t="shared" si="11"/>
        <v>1.0279222678091964E-2</v>
      </c>
      <c r="E61" s="99">
        <v>14</v>
      </c>
      <c r="F61" s="6">
        <v>63</v>
      </c>
      <c r="G61" s="118">
        <f t="shared" si="12"/>
        <v>1.0727001224240298E-2</v>
      </c>
      <c r="H61" s="97">
        <v>7</v>
      </c>
      <c r="I61" s="6">
        <v>37</v>
      </c>
      <c r="J61" s="177">
        <f t="shared" si="13"/>
        <v>6.0992295189521194E-3</v>
      </c>
      <c r="K61" s="221">
        <f t="shared" si="14"/>
        <v>35.714285714285715</v>
      </c>
      <c r="L61" s="225">
        <f t="shared" si="15"/>
        <v>92.063492063492063</v>
      </c>
      <c r="M61" s="119">
        <f t="shared" si="16"/>
        <v>71.428571428571431</v>
      </c>
      <c r="N61" s="120">
        <f t="shared" si="17"/>
        <v>156.75675675675674</v>
      </c>
      <c r="O61" s="226">
        <f t="shared" si="18"/>
        <v>200</v>
      </c>
      <c r="P61" s="225">
        <f t="shared" si="10"/>
        <v>170.27027027027026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89</v>
      </c>
      <c r="B62" s="97">
        <v>11</v>
      </c>
      <c r="C62" s="6">
        <v>57</v>
      </c>
      <c r="D62" s="154">
        <f t="shared" si="11"/>
        <v>1.0101994700883481E-2</v>
      </c>
      <c r="E62" s="99">
        <v>12</v>
      </c>
      <c r="F62" s="6">
        <v>59</v>
      </c>
      <c r="G62" s="118">
        <f t="shared" si="12"/>
        <v>1.0045921781431391E-2</v>
      </c>
      <c r="H62" s="97">
        <v>7</v>
      </c>
      <c r="I62" s="6">
        <v>22</v>
      </c>
      <c r="J62" s="177">
        <f t="shared" si="13"/>
        <v>3.6265689031607195E-3</v>
      </c>
      <c r="K62" s="221">
        <f t="shared" si="14"/>
        <v>91.666666666666657</v>
      </c>
      <c r="L62" s="225">
        <f t="shared" si="15"/>
        <v>96.610169491525426</v>
      </c>
      <c r="M62" s="119">
        <f t="shared" si="16"/>
        <v>157.14285714285714</v>
      </c>
      <c r="N62" s="120">
        <f t="shared" si="17"/>
        <v>259.09090909090907</v>
      </c>
      <c r="O62" s="226">
        <f t="shared" si="18"/>
        <v>171.42857142857142</v>
      </c>
      <c r="P62" s="225">
        <f t="shared" si="10"/>
        <v>268.18181818181819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90</v>
      </c>
      <c r="B63" s="97">
        <v>7</v>
      </c>
      <c r="C63" s="6">
        <v>29</v>
      </c>
      <c r="D63" s="154">
        <f t="shared" si="11"/>
        <v>5.1396113390459819E-3</v>
      </c>
      <c r="E63" s="99">
        <v>4</v>
      </c>
      <c r="F63" s="6">
        <v>16</v>
      </c>
      <c r="G63" s="118">
        <f t="shared" si="12"/>
        <v>2.7243177712356313E-3</v>
      </c>
      <c r="H63" s="97">
        <v>22</v>
      </c>
      <c r="I63" s="6">
        <v>94</v>
      </c>
      <c r="J63" s="177">
        <f t="shared" si="13"/>
        <v>1.5495339858959437E-2</v>
      </c>
      <c r="K63" s="221">
        <f t="shared" si="14"/>
        <v>175</v>
      </c>
      <c r="L63" s="225">
        <f t="shared" si="15"/>
        <v>181.25</v>
      </c>
      <c r="M63" s="119">
        <f t="shared" si="16"/>
        <v>31.818181818181817</v>
      </c>
      <c r="N63" s="120">
        <f t="shared" si="17"/>
        <v>30.851063829787233</v>
      </c>
      <c r="O63" s="226">
        <f t="shared" si="18"/>
        <v>18.181818181818183</v>
      </c>
      <c r="P63" s="225">
        <f t="shared" si="10"/>
        <v>17.021276595744681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91</v>
      </c>
      <c r="B64" s="97">
        <v>5</v>
      </c>
      <c r="C64" s="6">
        <v>27</v>
      </c>
      <c r="D64" s="154">
        <f t="shared" si="11"/>
        <v>4.7851553846290171E-3</v>
      </c>
      <c r="E64" s="99">
        <v>2</v>
      </c>
      <c r="F64" s="6">
        <v>6</v>
      </c>
      <c r="G64" s="118">
        <f t="shared" si="12"/>
        <v>1.0216191642133617E-3</v>
      </c>
      <c r="H64" s="97">
        <v>1</v>
      </c>
      <c r="I64" s="6">
        <v>1</v>
      </c>
      <c r="J64" s="177">
        <f t="shared" si="13"/>
        <v>1.6484404105276E-4</v>
      </c>
      <c r="K64" s="221">
        <f t="shared" si="14"/>
        <v>250</v>
      </c>
      <c r="L64" s="225">
        <f t="shared" si="15"/>
        <v>450</v>
      </c>
      <c r="M64" s="119">
        <f t="shared" si="16"/>
        <v>500</v>
      </c>
      <c r="N64" s="120">
        <f t="shared" si="17"/>
        <v>2700</v>
      </c>
      <c r="O64" s="226">
        <f t="shared" si="18"/>
        <v>200</v>
      </c>
      <c r="P64" s="225">
        <f t="shared" si="10"/>
        <v>600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92</v>
      </c>
      <c r="B65" s="97">
        <v>12</v>
      </c>
      <c r="C65" s="6">
        <v>25</v>
      </c>
      <c r="D65" s="154">
        <f t="shared" si="11"/>
        <v>4.4306994302120532E-3</v>
      </c>
      <c r="E65" s="99">
        <v>8</v>
      </c>
      <c r="F65" s="6">
        <v>134</v>
      </c>
      <c r="G65" s="118">
        <f t="shared" si="12"/>
        <v>2.2816161334098414E-2</v>
      </c>
      <c r="H65" s="97">
        <v>17</v>
      </c>
      <c r="I65" s="6">
        <v>69</v>
      </c>
      <c r="J65" s="177">
        <f t="shared" si="13"/>
        <v>1.1374238832640439E-2</v>
      </c>
      <c r="K65" s="221">
        <f t="shared" si="14"/>
        <v>150</v>
      </c>
      <c r="L65" s="225">
        <f t="shared" si="15"/>
        <v>18.656716417910449</v>
      </c>
      <c r="M65" s="119">
        <f t="shared" si="16"/>
        <v>70.588235294117652</v>
      </c>
      <c r="N65" s="120">
        <f t="shared" si="17"/>
        <v>36.231884057971016</v>
      </c>
      <c r="O65" s="226">
        <f t="shared" si="18"/>
        <v>47.058823529411761</v>
      </c>
      <c r="P65" s="225">
        <f t="shared" si="10"/>
        <v>194.20289855072463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93</v>
      </c>
      <c r="B66" s="97">
        <v>3</v>
      </c>
      <c r="C66" s="6">
        <v>22</v>
      </c>
      <c r="D66" s="154">
        <f t="shared" si="11"/>
        <v>3.8990154985866069E-3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94</v>
      </c>
      <c r="B67" s="97">
        <v>3</v>
      </c>
      <c r="C67" s="6">
        <v>19</v>
      </c>
      <c r="D67" s="154">
        <f t="shared" si="11"/>
        <v>3.3673315669611606E-3</v>
      </c>
      <c r="E67" s="99">
        <v>3</v>
      </c>
      <c r="F67" s="6">
        <v>16</v>
      </c>
      <c r="G67" s="118">
        <f t="shared" si="12"/>
        <v>2.7243177712356313E-3</v>
      </c>
      <c r="H67" s="97">
        <v>5</v>
      </c>
      <c r="I67" s="6">
        <v>16</v>
      </c>
      <c r="J67" s="177">
        <f t="shared" si="13"/>
        <v>2.6375046568441599E-3</v>
      </c>
      <c r="K67" s="221">
        <f t="shared" si="14"/>
        <v>100</v>
      </c>
      <c r="L67" s="225">
        <f t="shared" si="15"/>
        <v>118.75</v>
      </c>
      <c r="M67" s="119">
        <f t="shared" si="16"/>
        <v>60</v>
      </c>
      <c r="N67" s="120">
        <f t="shared" si="17"/>
        <v>118.75</v>
      </c>
      <c r="O67" s="226">
        <f t="shared" si="18"/>
        <v>60</v>
      </c>
      <c r="P67" s="225">
        <f t="shared" si="10"/>
        <v>100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95</v>
      </c>
      <c r="B68" s="97">
        <v>8</v>
      </c>
      <c r="C68" s="6">
        <v>17</v>
      </c>
      <c r="D68" s="154">
        <f t="shared" si="11"/>
        <v>3.0128756125441963E-3</v>
      </c>
      <c r="E68" s="99">
        <v>7</v>
      </c>
      <c r="F68" s="6">
        <v>36</v>
      </c>
      <c r="G68" s="118">
        <f t="shared" si="12"/>
        <v>6.1297149852801713E-3</v>
      </c>
      <c r="H68" s="97">
        <v>4</v>
      </c>
      <c r="I68" s="6">
        <v>21</v>
      </c>
      <c r="J68" s="177">
        <f t="shared" si="13"/>
        <v>3.4617248621079599E-3</v>
      </c>
      <c r="K68" s="221">
        <f t="shared" si="14"/>
        <v>114.28571428571428</v>
      </c>
      <c r="L68" s="225">
        <f t="shared" si="15"/>
        <v>47.222222222222221</v>
      </c>
      <c r="M68" s="119">
        <f t="shared" si="16"/>
        <v>200</v>
      </c>
      <c r="N68" s="120">
        <f t="shared" si="17"/>
        <v>80.952380952380949</v>
      </c>
      <c r="O68" s="226">
        <f t="shared" si="18"/>
        <v>175</v>
      </c>
      <c r="P68" s="225">
        <f t="shared" si="10"/>
        <v>171.42857142857142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96</v>
      </c>
      <c r="B69" s="97">
        <v>5</v>
      </c>
      <c r="C69" s="6">
        <v>14</v>
      </c>
      <c r="D69" s="154">
        <f t="shared" si="11"/>
        <v>2.4811916809187495E-3</v>
      </c>
      <c r="E69" s="99">
        <v>2</v>
      </c>
      <c r="F69" s="6">
        <v>3</v>
      </c>
      <c r="G69" s="118">
        <f t="shared" si="12"/>
        <v>5.1080958210668087E-4</v>
      </c>
      <c r="H69" s="97">
        <v>4</v>
      </c>
      <c r="I69" s="6">
        <v>18</v>
      </c>
      <c r="J69" s="177">
        <f t="shared" si="13"/>
        <v>2.9671927389496797E-3</v>
      </c>
      <c r="K69" s="221">
        <f t="shared" si="14"/>
        <v>250</v>
      </c>
      <c r="L69" s="225">
        <f t="shared" si="15"/>
        <v>466.66666666666669</v>
      </c>
      <c r="M69" s="119">
        <f t="shared" si="16"/>
        <v>125</v>
      </c>
      <c r="N69" s="120">
        <f t="shared" si="17"/>
        <v>77.777777777777786</v>
      </c>
      <c r="O69" s="226">
        <f t="shared" si="18"/>
        <v>50</v>
      </c>
      <c r="P69" s="225">
        <f t="shared" si="10"/>
        <v>16.666666666666664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97</v>
      </c>
      <c r="B70" s="97">
        <v>6</v>
      </c>
      <c r="C70" s="6">
        <v>13</v>
      </c>
      <c r="D70" s="154">
        <f t="shared" ref="D70:D82" si="19">IF($C$83&lt;&gt;0,C70/$C$83*100,0)</f>
        <v>2.3039637037102676E-3</v>
      </c>
      <c r="E70" s="99">
        <v>10</v>
      </c>
      <c r="F70" s="6">
        <v>38</v>
      </c>
      <c r="G70" s="118">
        <f t="shared" ref="G70:G78" si="20">IF($F$83&lt;&gt;0,F70/$F$83*100,0)</f>
        <v>6.4702547066846239E-3</v>
      </c>
      <c r="H70" s="97">
        <v>36</v>
      </c>
      <c r="I70" s="6">
        <v>108</v>
      </c>
      <c r="J70" s="177">
        <f t="shared" ref="J70:J78" si="21">IF($I$83&lt;&gt;0,I70/$I$83*100,0)</f>
        <v>1.7803156433698078E-2</v>
      </c>
      <c r="K70" s="221">
        <f t="shared" ref="K70:L83" si="22">IF(OR(B70&lt;&gt;0)*(E70&lt;&gt;0),B70/E70*100," ")</f>
        <v>60</v>
      </c>
      <c r="L70" s="225">
        <f t="shared" ref="L70:L80" si="23">IF(OR(C70&lt;&gt;0)*(F70&lt;&gt;0),C70/F70*100," ")</f>
        <v>34.210526315789473</v>
      </c>
      <c r="M70" s="119">
        <f t="shared" ref="M70:N83" si="24">IF(OR(B70&lt;&gt;0)*(H70&lt;&gt;0),B70/H70*100," ")</f>
        <v>16.666666666666664</v>
      </c>
      <c r="N70" s="120">
        <f t="shared" ref="N70:N80" si="25">IF(OR(C70&lt;&gt;0)*(I70&lt;&gt;0),C70/I70*100," ")</f>
        <v>12.037037037037036</v>
      </c>
      <c r="O70" s="226">
        <f t="shared" si="18"/>
        <v>27.777777777777779</v>
      </c>
      <c r="P70" s="225">
        <f t="shared" si="10"/>
        <v>35.185185185185183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98</v>
      </c>
      <c r="B71" s="97">
        <v>2</v>
      </c>
      <c r="C71" s="6">
        <v>9</v>
      </c>
      <c r="D71" s="154">
        <f t="shared" si="19"/>
        <v>1.5950517948763391E-3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P83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99</v>
      </c>
      <c r="B72" s="97">
        <v>4</v>
      </c>
      <c r="C72" s="6">
        <v>8</v>
      </c>
      <c r="D72" s="154">
        <f t="shared" si="19"/>
        <v>1.4178238176678569E-3</v>
      </c>
      <c r="E72" s="99">
        <v>8</v>
      </c>
      <c r="F72" s="6">
        <v>17</v>
      </c>
      <c r="G72" s="118">
        <f t="shared" si="20"/>
        <v>2.8945876319378581E-3</v>
      </c>
      <c r="H72" s="97">
        <v>0</v>
      </c>
      <c r="I72" s="6">
        <v>0</v>
      </c>
      <c r="J72" s="177">
        <f t="shared" si="21"/>
        <v>0</v>
      </c>
      <c r="K72" s="221">
        <f t="shared" si="22"/>
        <v>50</v>
      </c>
      <c r="L72" s="225">
        <f t="shared" si="23"/>
        <v>47.058823529411761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100</v>
      </c>
      <c r="B73" s="97">
        <v>2</v>
      </c>
      <c r="C73" s="6">
        <v>8</v>
      </c>
      <c r="D73" s="154">
        <f t="shared" si="19"/>
        <v>1.4178238176678569E-3</v>
      </c>
      <c r="E73" s="99">
        <v>5</v>
      </c>
      <c r="F73" s="6">
        <v>24</v>
      </c>
      <c r="G73" s="118">
        <f t="shared" si="20"/>
        <v>4.086476656853447E-3</v>
      </c>
      <c r="H73" s="97">
        <v>2</v>
      </c>
      <c r="I73" s="6">
        <v>7</v>
      </c>
      <c r="J73" s="177">
        <f t="shared" si="21"/>
        <v>1.1539082873693199E-3</v>
      </c>
      <c r="K73" s="221">
        <f t="shared" si="22"/>
        <v>40</v>
      </c>
      <c r="L73" s="225">
        <f t="shared" si="23"/>
        <v>33.333333333333329</v>
      </c>
      <c r="M73" s="119">
        <f t="shared" si="24"/>
        <v>100</v>
      </c>
      <c r="N73" s="120">
        <f t="shared" si="25"/>
        <v>114.28571428571428</v>
      </c>
      <c r="O73" s="226">
        <f t="shared" si="26"/>
        <v>250</v>
      </c>
      <c r="P73" s="225">
        <f t="shared" si="27"/>
        <v>342.85714285714283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101</v>
      </c>
      <c r="B74" s="97">
        <v>1</v>
      </c>
      <c r="C74" s="6">
        <v>2</v>
      </c>
      <c r="D74" s="154">
        <f t="shared" si="19"/>
        <v>3.5445595441696424E-4</v>
      </c>
      <c r="E74" s="99">
        <v>8</v>
      </c>
      <c r="F74" s="6">
        <v>22</v>
      </c>
      <c r="G74" s="118">
        <f t="shared" si="20"/>
        <v>3.7459369354489935E-3</v>
      </c>
      <c r="H74" s="97">
        <v>2</v>
      </c>
      <c r="I74" s="6">
        <v>14</v>
      </c>
      <c r="J74" s="177">
        <f t="shared" si="21"/>
        <v>2.3078165747386398E-3</v>
      </c>
      <c r="K74" s="221">
        <f t="shared" si="22"/>
        <v>12.5</v>
      </c>
      <c r="L74" s="225">
        <f t="shared" si="23"/>
        <v>9.0909090909090917</v>
      </c>
      <c r="M74" s="119">
        <f t="shared" si="24"/>
        <v>50</v>
      </c>
      <c r="N74" s="120">
        <f t="shared" si="25"/>
        <v>14.285714285714285</v>
      </c>
      <c r="O74" s="226">
        <f t="shared" si="26"/>
        <v>400</v>
      </c>
      <c r="P74" s="225">
        <f t="shared" si="27"/>
        <v>157.14285714285714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102</v>
      </c>
      <c r="B75" s="97">
        <v>0</v>
      </c>
      <c r="C75" s="6">
        <v>0</v>
      </c>
      <c r="D75" s="154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5</v>
      </c>
      <c r="I75" s="6">
        <v>45</v>
      </c>
      <c r="J75" s="177">
        <f t="shared" si="21"/>
        <v>7.4179818473742E-3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103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104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6</v>
      </c>
      <c r="I77" s="6">
        <v>36</v>
      </c>
      <c r="J77" s="177">
        <f t="shared" si="21"/>
        <v>5.9343854778993593E-3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105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106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107</v>
      </c>
      <c r="B80" s="167">
        <v>0</v>
      </c>
      <c r="C80" s="181">
        <v>0</v>
      </c>
      <c r="D80" s="169">
        <f t="shared" si="19"/>
        <v>0</v>
      </c>
      <c r="E80" s="172">
        <v>3</v>
      </c>
      <c r="F80" s="181">
        <v>14</v>
      </c>
      <c r="G80" s="173">
        <f t="shared" si="28"/>
        <v>2.3837780498311774E-3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29</v>
      </c>
      <c r="B81" s="168">
        <f>SUM(B6:B80)-B11</f>
        <v>84904</v>
      </c>
      <c r="C81" s="163">
        <f>SUM(C6:C80)-C11</f>
        <v>520690</v>
      </c>
      <c r="D81" s="193">
        <f t="shared" si="19"/>
        <v>92.280835452684556</v>
      </c>
      <c r="E81" s="174">
        <f>SUM(E6:E80)-E11</f>
        <v>87653</v>
      </c>
      <c r="F81" s="163">
        <f>SUM(F6:F80)-F11</f>
        <v>542670</v>
      </c>
      <c r="G81" s="194">
        <f>IF($F$83&lt;&gt;0,F81/$F$83*100,0)</f>
        <v>92.400345307277505</v>
      </c>
      <c r="H81" s="168">
        <f>SUM(H6:H80)-H11</f>
        <v>90033</v>
      </c>
      <c r="I81" s="163">
        <f>SUM(I6:I80)-I11</f>
        <v>551263</v>
      </c>
      <c r="J81" s="195">
        <f>IF($I$83&lt;&gt;0,I81/$I$83*100,0)</f>
        <v>90.872420602867635</v>
      </c>
      <c r="K81" s="179">
        <f t="shared" si="22"/>
        <v>96.863769637091707</v>
      </c>
      <c r="L81" s="164">
        <f t="shared" si="22"/>
        <v>95.949656328892331</v>
      </c>
      <c r="M81" s="178">
        <f t="shared" si="24"/>
        <v>94.303199937800585</v>
      </c>
      <c r="N81" s="180">
        <f t="shared" si="24"/>
        <v>94.454008340846386</v>
      </c>
      <c r="O81" s="179">
        <f t="shared" si="26"/>
        <v>97.356524829784632</v>
      </c>
      <c r="P81" s="164">
        <f t="shared" si="26"/>
        <v>98.441215898763389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30</v>
      </c>
      <c r="B82" s="196">
        <f>B11</f>
        <v>8794</v>
      </c>
      <c r="C82" s="197">
        <f>C11</f>
        <v>43555</v>
      </c>
      <c r="D82" s="198">
        <f t="shared" si="19"/>
        <v>7.7191645473154393</v>
      </c>
      <c r="E82" s="175">
        <f>E11</f>
        <v>8852</v>
      </c>
      <c r="F82" s="137">
        <f>F11</f>
        <v>44633</v>
      </c>
      <c r="G82" s="199">
        <f>IF($F$83&lt;&gt;0,F82/$F$83*100,0)</f>
        <v>7.5996546927224964</v>
      </c>
      <c r="H82" s="196">
        <f>H11</f>
        <v>10561</v>
      </c>
      <c r="I82" s="197">
        <f>I11</f>
        <v>55371</v>
      </c>
      <c r="J82" s="200">
        <f>IF($I$83&lt;&gt;0,I82/$I$83*100,0)</f>
        <v>9.1275793971323722</v>
      </c>
      <c r="K82" s="121">
        <f t="shared" si="22"/>
        <v>99.344780840488028</v>
      </c>
      <c r="L82" s="122">
        <f t="shared" si="22"/>
        <v>97.584746712074022</v>
      </c>
      <c r="M82" s="123">
        <f t="shared" si="24"/>
        <v>83.26862986459615</v>
      </c>
      <c r="N82" s="145">
        <f t="shared" si="24"/>
        <v>78.660309548319518</v>
      </c>
      <c r="O82" s="121">
        <f t="shared" si="26"/>
        <v>83.817820282170246</v>
      </c>
      <c r="P82" s="122">
        <f t="shared" si="26"/>
        <v>80.607177042133969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18</v>
      </c>
      <c r="B83" s="183">
        <f>B81+B82</f>
        <v>93698</v>
      </c>
      <c r="C83" s="184">
        <f>C81+C82</f>
        <v>564245</v>
      </c>
      <c r="D83" s="185">
        <f>D81+D82</f>
        <v>100</v>
      </c>
      <c r="E83" s="186">
        <f>SUM(E81:E82)</f>
        <v>96505</v>
      </c>
      <c r="F83" s="184">
        <f>SUM(F81:F82)</f>
        <v>587303</v>
      </c>
      <c r="G83" s="187">
        <f>G81+G82</f>
        <v>100</v>
      </c>
      <c r="H83" s="183">
        <f>SUM(H81:H82)</f>
        <v>100594</v>
      </c>
      <c r="I83" s="184">
        <f>SUM(I81:I82)</f>
        <v>606634</v>
      </c>
      <c r="J83" s="185">
        <f>J81+J82</f>
        <v>100</v>
      </c>
      <c r="K83" s="189">
        <f t="shared" si="22"/>
        <v>97.091342417491319</v>
      </c>
      <c r="L83" s="190">
        <f t="shared" si="22"/>
        <v>96.073917551928048</v>
      </c>
      <c r="M83" s="191">
        <f t="shared" si="24"/>
        <v>93.144720361055334</v>
      </c>
      <c r="N83" s="188">
        <f t="shared" si="24"/>
        <v>93.012425943814563</v>
      </c>
      <c r="O83" s="189">
        <f t="shared" si="26"/>
        <v>95.935145237290499</v>
      </c>
      <c r="P83" s="190">
        <f t="shared" si="26"/>
        <v>96.813399842409098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2023-09-12T17:33:39Z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