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8_{78CD403F-FE9B-4749-935C-56C4360D96FF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I83" i="5" s="1"/>
  <c r="H82" i="5"/>
  <c r="H81" i="5"/>
  <c r="F82" i="5"/>
  <c r="F81" i="5"/>
  <c r="E82" i="5"/>
  <c r="O82" i="5" s="1"/>
  <c r="E81" i="5"/>
  <c r="C82" i="5"/>
  <c r="C81" i="5"/>
  <c r="B82" i="5"/>
  <c r="M82" i="5" s="1"/>
  <c r="B81" i="5"/>
  <c r="H15" i="3"/>
  <c r="E83" i="5"/>
  <c r="E26" i="3"/>
  <c r="M12" i="3"/>
  <c r="P12" i="3"/>
  <c r="O12" i="3"/>
  <c r="N12" i="3"/>
  <c r="D39" i="3"/>
  <c r="L26" i="3"/>
  <c r="N82" i="5" l="1"/>
  <c r="P82" i="5"/>
  <c r="C83" i="5"/>
  <c r="D82" i="5" s="1"/>
  <c r="B83" i="5"/>
  <c r="K83" i="5" s="1"/>
  <c r="H83" i="5"/>
  <c r="O83" i="5"/>
  <c r="P81" i="5"/>
  <c r="N83" i="5"/>
  <c r="D81" i="5"/>
  <c r="J81" i="5"/>
  <c r="J82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M83" i="5" l="1"/>
  <c r="P83" i="5"/>
  <c r="G82" i="5"/>
  <c r="G81" i="5"/>
  <c r="J83" i="5"/>
  <c r="D83" i="5"/>
  <c r="L83" i="5"/>
  <c r="H39" i="3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<sst xmlns="http://schemas.openxmlformats.org/spreadsheetml/2006/main" count="174" uniqueCount="109">
  <si>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</si>
  <si>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</si>
  <si>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</si>
  <si>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</si>
  <si>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</si>
  <si>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</si>
  <si>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</si>
  <si>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</si>
  <si>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</si>
  <si>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</si>
  <si>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</si>
  <si>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</si>
  <si>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</si>
  <si>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</si>
  <si>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</si>
  <si>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</si>
  <si>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</si>
  <si>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</si>
  <si>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</si>
  <si>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</si>
  <si>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</si>
  <si>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</si>
  <si>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</si>
  <si>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</si>
  <si>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</si>
  <si>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</si>
  <si>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</si>
  <si>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</si>
  <si>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</si>
  <si>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</si>
  <si>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</si>
  <si>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</si>
  <si>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</si>
  <si>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</si>
  <si>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</si>
  <si>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</si>
  <si>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</si>
  <si>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</si>
  <si>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</si>
  <si>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</si>
  <si>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</si>
  <si>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</si>
  <si>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</si>
  <si>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</si>
  <si>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</si>
  <si>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</si>
  <si>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</si>
  <si>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</si>
  <si>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</si>
  <si>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</si>
  <si>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</si>
  <si>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</si>
  <si>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</si>
  <si>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</si>
  <si>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</si>
  <si>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</si>
  <si>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</si>
  <si>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</si>
  <si>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</si>
  <si>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</si>
  <si>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</si>
  <si>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</si>
  <si>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</si>
  <si>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</si>
  <si>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</si>
  <si>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</si>
  <si>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</si>
  <si>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</si>
  <si>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</si>
  <si>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</si>
  <si>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</si>
  <si>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</si>
  <si>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</si>
  <si>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</si>
  <si>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</si>
  <si>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</si>
  <si>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</si>
  <si>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</si>
  <si>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</si>
  <si>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</si>
  <si>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</si>
  <si>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</si>
  <si>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</si>
  <si>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</si>
  <si>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</si>
  <si>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</si>
  <si>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</si>
  <si>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</si>
  <si>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</si>
  <si>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</si>
  <si>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</si>
  <si>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</si>
  <si>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</si>
  <si>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</si>
  <si>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</si>
  <si>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</si>
  <si>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</si>
  <si>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</si>
  <si>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</si>
  <si>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</si>
  <si>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</si>
  <si>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</si>
  <si>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</si>
  <si>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Ostale azijske zemlje</t>
  </si>
  <si>
    <t>Ukupno strani</t>
  </si>
  <si>
    <t>Ukupno domaći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</si>
  <si>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10.7.2023.                                                                                                                                                                                                                                                                                                                                                                         lipanj, 2023.</t>
  </si>
  <si>
    <t>TURISTIČKI PROMET PO ZEMLJAMA  VI/2023</t>
  </si>
  <si>
    <t>IZVJEŠTAJ PO KAPACITETIMA VI/2023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</si>
</sst>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13.074626417811919</c:v>
                </c:pt>
                <c:pt idx="1">
                  <c:v>48.378893356538441</c:v>
                </c:pt>
                <c:pt idx="2">
                  <c:v>7.0665546420212442</c:v>
                </c:pt>
                <c:pt idx="3">
                  <c:v>0.30156634459581105</c:v>
                </c:pt>
                <c:pt idx="4">
                  <c:v>31.178359239032588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402</c:v>
                </c:pt>
                <c:pt idx="1">
                  <c:v>9420</c:v>
                </c:pt>
                <c:pt idx="2">
                  <c:v>64491</c:v>
                </c:pt>
                <c:pt idx="3">
                  <c:v>17429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420</c:v>
                </c:pt>
                <c:pt idx="1">
                  <c:v>8858</c:v>
                </c:pt>
                <c:pt idx="2">
                  <c:v>71015</c:v>
                </c:pt>
                <c:pt idx="3">
                  <c:v>21756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344</c:v>
                </c:pt>
                <c:pt idx="1">
                  <c:v>12678</c:v>
                </c:pt>
                <c:pt idx="2">
                  <c:v>62443</c:v>
                </c:pt>
                <c:pt idx="3">
                  <c:v>20157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4129</c:v>
                </c:pt>
                <c:pt idx="1">
                  <c:v>10667</c:v>
                </c:pt>
                <c:pt idx="2">
                  <c:v>1536</c:v>
                </c:pt>
                <c:pt idx="3" formatCode="General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4867</c:v>
                </c:pt>
                <c:pt idx="1">
                  <c:v>12414</c:v>
                </c:pt>
                <c:pt idx="2">
                  <c:v>1745</c:v>
                </c:pt>
                <c:pt idx="3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4701</c:v>
                </c:pt>
                <c:pt idx="1">
                  <c:v>11497</c:v>
                </c:pt>
                <c:pt idx="2">
                  <c:v>2710</c:v>
                </c:pt>
                <c:pt idx="3" formatCode="General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9.3133201973508106E-2"/>
                  <c:y val="-0.185140635854263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4.280049624593834E-2"/>
                  <c:y val="-5.93476763587448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15931649231610512"/>
                  <c:y val="0.298879662996674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5092810055166215"/>
                  <c:y val="0.112480362443646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6500125656833234"/>
                  <c:y val="-0.13208292217357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Slovenija</c:v>
                </c:pt>
                <c:pt idx="3">
                  <c:v>Hrvatska</c:v>
                </c:pt>
                <c:pt idx="4">
                  <c:v>Mađarska</c:v>
                </c:pt>
                <c:pt idx="5">
                  <c:v>Češka</c:v>
                </c:pt>
                <c:pt idx="6">
                  <c:v>Italija</c:v>
                </c:pt>
                <c:pt idx="7">
                  <c:v>Poljska</c:v>
                </c:pt>
                <c:pt idx="8">
                  <c:v>Slovačka</c:v>
                </c:pt>
                <c:pt idx="9">
                  <c:v>Ukrajina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32.787600008720105</c:v>
                </c:pt>
                <c:pt idx="1">
                  <c:v>17.267990669486171</c:v>
                </c:pt>
                <c:pt idx="2">
                  <c:v>8.3647620500970117</c:v>
                </c:pt>
                <c:pt idx="3">
                  <c:v>7.5897625951036609</c:v>
                </c:pt>
                <c:pt idx="4">
                  <c:v>5.7803405201543461</c:v>
                </c:pt>
                <c:pt idx="5">
                  <c:v>5.0838220226286763</c:v>
                </c:pt>
                <c:pt idx="6">
                  <c:v>4.7012273549737307</c:v>
                </c:pt>
                <c:pt idx="7">
                  <c:v>4.518105120882475</c:v>
                </c:pt>
                <c:pt idx="8">
                  <c:v>3.6079440169170063</c:v>
                </c:pt>
                <c:pt idx="9">
                  <c:v>1.5369187504087551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21" sqref="A21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106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I31" sqref="I31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70" t="s">
        <v>108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81" t="s">
        <v>1</v>
      </c>
      <c r="B4" s="282"/>
      <c r="C4" s="285" t="s">
        <v>2</v>
      </c>
      <c r="D4" s="286"/>
      <c r="E4" s="286"/>
      <c r="F4" s="287"/>
      <c r="G4" s="285" t="s">
        <v>3</v>
      </c>
      <c r="H4" s="286"/>
      <c r="I4" s="286"/>
      <c r="J4" s="287"/>
      <c r="K4" s="278" t="s">
        <v>78</v>
      </c>
      <c r="L4" s="279"/>
      <c r="M4" s="279"/>
      <c r="N4" s="279"/>
      <c r="O4" s="279"/>
      <c r="P4" s="279"/>
      <c r="Q4" s="28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83"/>
      <c r="B5" s="284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56" t="s">
        <v>8</v>
      </c>
      <c r="B6" s="33" t="s">
        <v>99</v>
      </c>
      <c r="C6" s="100">
        <v>504</v>
      </c>
      <c r="D6" s="34">
        <v>3625</v>
      </c>
      <c r="E6" s="34">
        <f>SUM(C6:D6)</f>
        <v>4129</v>
      </c>
      <c r="F6" s="35">
        <f>E6/E42*100</f>
        <v>20.905270619209155</v>
      </c>
      <c r="G6" s="93">
        <v>1192</v>
      </c>
      <c r="H6" s="34">
        <v>16237</v>
      </c>
      <c r="I6" s="34">
        <f>SUM(G6:H6)</f>
        <v>17429</v>
      </c>
      <c r="J6" s="85">
        <f>I6/I42*100</f>
        <v>13.074626417811919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57"/>
      <c r="B7" s="4" t="s">
        <v>96</v>
      </c>
      <c r="C7" s="99">
        <v>408</v>
      </c>
      <c r="D7" s="6">
        <v>4459</v>
      </c>
      <c r="E7" s="6">
        <f>SUM(C7:D7)</f>
        <v>4867</v>
      </c>
      <c r="F7" s="7">
        <f>E7/E43*100</f>
        <v>21.335262142731896</v>
      </c>
      <c r="G7" s="97">
        <v>1042</v>
      </c>
      <c r="H7" s="6">
        <v>20714</v>
      </c>
      <c r="I7" s="6">
        <f>SUM(G7:H7)</f>
        <v>21756</v>
      </c>
      <c r="J7" s="86">
        <f>I7/I43*100</f>
        <v>15.460708651345243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57"/>
      <c r="B8" s="4" t="s">
        <v>9</v>
      </c>
      <c r="C8" s="99">
        <v>446</v>
      </c>
      <c r="D8" s="6">
        <v>4255</v>
      </c>
      <c r="E8" s="6">
        <f>SUM(C8:D8)</f>
        <v>4701</v>
      </c>
      <c r="F8" s="7">
        <f>E8/E44*100</f>
        <v>19.140100158788321</v>
      </c>
      <c r="G8" s="97">
        <v>1416</v>
      </c>
      <c r="H8" s="6">
        <v>18741</v>
      </c>
      <c r="I8" s="6">
        <f>SUM(G8:H8)</f>
        <v>20157</v>
      </c>
      <c r="J8" s="86">
        <f>I8/I44*100</f>
        <v>11.547914363137421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57"/>
      <c r="B9" s="4" t="s">
        <v>101</v>
      </c>
      <c r="C9" s="8">
        <f>C6/C7*100</f>
        <v>123.52941176470588</v>
      </c>
      <c r="D9" s="9">
        <f>D6/D7*100</f>
        <v>81.296254765642516</v>
      </c>
      <c r="E9" s="9">
        <f>E6/E7*100</f>
        <v>84.836655023628509</v>
      </c>
      <c r="F9" s="7"/>
      <c r="G9" s="10">
        <f>G6/G7*100</f>
        <v>114.39539347408829</v>
      </c>
      <c r="H9" s="9">
        <f>H6/H7*100</f>
        <v>78.386598435840497</v>
      </c>
      <c r="I9" s="9">
        <f>I6/I7*100</f>
        <v>80.11123368266226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57"/>
      <c r="B10" s="4" t="s">
        <v>100</v>
      </c>
      <c r="C10" s="8">
        <f>C6/C8*100</f>
        <v>113.00448430493273</v>
      </c>
      <c r="D10" s="9">
        <f>D6/D8*100</f>
        <v>85.193889541715635</v>
      </c>
      <c r="E10" s="9">
        <f>E6/E8*100</f>
        <v>87.832376090193577</v>
      </c>
      <c r="F10" s="7"/>
      <c r="G10" s="10">
        <f>G6/G8*100</f>
        <v>84.180790960451972</v>
      </c>
      <c r="H10" s="9">
        <f>H6/H8*100</f>
        <v>86.638920014940496</v>
      </c>
      <c r="I10" s="9">
        <f>I6/I8*100</f>
        <v>86.466240015875371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58"/>
      <c r="B11" s="18" t="s">
        <v>7</v>
      </c>
      <c r="C11" s="54">
        <f>C6/E6*100</f>
        <v>12.206345362073142</v>
      </c>
      <c r="D11" s="20">
        <f>D6/E6*100</f>
        <v>87.793654637926849</v>
      </c>
      <c r="E11" s="20">
        <f>SUM(C11:D11)</f>
        <v>99.999999999999986</v>
      </c>
      <c r="F11" s="21"/>
      <c r="G11" s="19">
        <f>G6/I6*100</f>
        <v>6.8391760858339552</v>
      </c>
      <c r="H11" s="20">
        <f>H6/I6*100</f>
        <v>93.160823914166045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59" t="s">
        <v>10</v>
      </c>
      <c r="B12" s="33" t="s">
        <v>99</v>
      </c>
      <c r="C12" s="100">
        <v>1052</v>
      </c>
      <c r="D12" s="34">
        <v>9615</v>
      </c>
      <c r="E12" s="37">
        <f>SUM(C12:D12)</f>
        <v>10667</v>
      </c>
      <c r="F12" s="38">
        <f>E12/E42*100</f>
        <v>54.007392030783251</v>
      </c>
      <c r="G12" s="96">
        <v>5158</v>
      </c>
      <c r="H12" s="37">
        <v>59333</v>
      </c>
      <c r="I12" s="37">
        <f>SUM(G12:H12)</f>
        <v>64491</v>
      </c>
      <c r="J12" s="88">
        <f>I12/I42*100</f>
        <v>48.378893356538441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59"/>
      <c r="B13" s="4" t="s">
        <v>96</v>
      </c>
      <c r="C13" s="99">
        <v>1244</v>
      </c>
      <c r="D13" s="6">
        <v>11170</v>
      </c>
      <c r="E13" s="6">
        <f>SUM(C13:D13)</f>
        <v>12414</v>
      </c>
      <c r="F13" s="7">
        <f>E13/E43*100</f>
        <v>54.418726985796951</v>
      </c>
      <c r="G13" s="97">
        <v>5428</v>
      </c>
      <c r="H13" s="6">
        <v>65587</v>
      </c>
      <c r="I13" s="6">
        <f>SUM(G13:H13)</f>
        <v>71015</v>
      </c>
      <c r="J13" s="86">
        <f>I13/I43*100</f>
        <v>50.466180588126605</v>
      </c>
      <c r="K13" s="74"/>
      <c r="L13" s="105" t="str">
        <f>B6</f>
        <v>2023.</v>
      </c>
      <c r="M13" s="116">
        <f>E6</f>
        <v>4129</v>
      </c>
      <c r="N13" s="116">
        <f>E12</f>
        <v>10667</v>
      </c>
      <c r="O13" s="116">
        <f>E18</f>
        <v>1536</v>
      </c>
      <c r="P13" s="1">
        <f>E24</f>
        <v>50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59"/>
      <c r="B14" s="4" t="s">
        <v>9</v>
      </c>
      <c r="C14" s="99">
        <v>1424</v>
      </c>
      <c r="D14" s="6">
        <v>10073</v>
      </c>
      <c r="E14" s="6">
        <f>C14+D14</f>
        <v>11497</v>
      </c>
      <c r="F14" s="7">
        <f>E14/E44*100</f>
        <v>46.809983306868617</v>
      </c>
      <c r="G14" s="97">
        <v>6699</v>
      </c>
      <c r="H14" s="6">
        <v>55744</v>
      </c>
      <c r="I14" s="6">
        <f>SUM(G14:H14)</f>
        <v>62443</v>
      </c>
      <c r="J14" s="86">
        <f>I14/I44*100</f>
        <v>35.773498862796551</v>
      </c>
      <c r="K14" s="74"/>
      <c r="L14" s="105" t="str">
        <f>B7</f>
        <v>2022.</v>
      </c>
      <c r="M14" s="116">
        <f>E7</f>
        <v>4867</v>
      </c>
      <c r="N14" s="116">
        <f>E13</f>
        <v>12414</v>
      </c>
      <c r="O14" s="117">
        <f>E19</f>
        <v>1745</v>
      </c>
      <c r="P14" s="1">
        <f>E25</f>
        <v>86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59"/>
      <c r="B15" s="4" t="s">
        <v>101</v>
      </c>
      <c r="C15" s="12">
        <f>C12/C13*100</f>
        <v>84.565916398713824</v>
      </c>
      <c r="D15" s="13">
        <f>D12/D13*11</f>
        <v>9.4686660698299008</v>
      </c>
      <c r="E15" s="13">
        <f>E12/E13*100</f>
        <v>85.927178991461247</v>
      </c>
      <c r="F15" s="7"/>
      <c r="G15" s="17">
        <f>G12/G13*100</f>
        <v>95.025792188651437</v>
      </c>
      <c r="H15" s="13">
        <f>H12/H13*100</f>
        <v>90.464573772241451</v>
      </c>
      <c r="I15" s="13">
        <f>I12/I13*100</f>
        <v>90.813208477082313</v>
      </c>
      <c r="J15" s="86"/>
      <c r="K15" s="74"/>
      <c r="L15" s="105" t="str">
        <f>B8</f>
        <v>2019.</v>
      </c>
      <c r="M15" s="116">
        <f>E8</f>
        <v>4701</v>
      </c>
      <c r="N15" s="116">
        <f>E14</f>
        <v>11497</v>
      </c>
      <c r="O15" s="117">
        <f>E20</f>
        <v>2710</v>
      </c>
      <c r="P15" s="1">
        <f>E26</f>
        <v>56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59"/>
      <c r="B16" s="4" t="s">
        <v>100</v>
      </c>
      <c r="C16" s="12">
        <f>C12/C14*100</f>
        <v>73.876404494382015</v>
      </c>
      <c r="D16" s="13">
        <f>D12/D14*100</f>
        <v>95.453191700585734</v>
      </c>
      <c r="E16" s="13">
        <f>E12/E14*100</f>
        <v>92.780725406627823</v>
      </c>
      <c r="F16" s="7"/>
      <c r="G16" s="17">
        <f>G12/G14*100</f>
        <v>76.996566651739059</v>
      </c>
      <c r="H16" s="13">
        <f>H12/H14*100</f>
        <v>106.43836107921929</v>
      </c>
      <c r="I16" s="13">
        <f>I12/I14*100</f>
        <v>103.27979116954663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59"/>
      <c r="B17" s="11" t="s">
        <v>7</v>
      </c>
      <c r="C17" s="55">
        <f>C12/E12*100</f>
        <v>9.862191806506047</v>
      </c>
      <c r="D17" s="15">
        <f>D12/E12*100</f>
        <v>90.137808193493953</v>
      </c>
      <c r="E17" s="15">
        <f>SUM(C17:D17)</f>
        <v>100</v>
      </c>
      <c r="F17" s="16"/>
      <c r="G17" s="14">
        <f>G12/I12*100</f>
        <v>7.9980152269308897</v>
      </c>
      <c r="H17" s="15">
        <f>H12/I12*100</f>
        <v>92.001984773069111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60" t="s">
        <v>11</v>
      </c>
      <c r="B18" s="33" t="s">
        <v>99</v>
      </c>
      <c r="C18" s="100">
        <v>135</v>
      </c>
      <c r="D18" s="34">
        <v>1401</v>
      </c>
      <c r="E18" s="34">
        <f>C18+D18</f>
        <v>1536</v>
      </c>
      <c r="F18" s="35">
        <f>E18/E42*100</f>
        <v>7.7768214267632017</v>
      </c>
      <c r="G18" s="93">
        <v>613</v>
      </c>
      <c r="H18" s="34">
        <v>8807</v>
      </c>
      <c r="I18" s="34">
        <f>G18+H18</f>
        <v>9420</v>
      </c>
      <c r="J18" s="85">
        <f>I18/I42*100</f>
        <v>7.0665546420212442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61"/>
      <c r="B19" s="4" t="s">
        <v>96</v>
      </c>
      <c r="C19" s="99">
        <v>195</v>
      </c>
      <c r="D19" s="6">
        <v>1550</v>
      </c>
      <c r="E19" s="6">
        <f>SUM(C19:D19)</f>
        <v>1745</v>
      </c>
      <c r="F19" s="7">
        <f>E19/E43*100</f>
        <v>7.649482728388568</v>
      </c>
      <c r="G19" s="97">
        <v>842</v>
      </c>
      <c r="H19" s="6">
        <v>8016</v>
      </c>
      <c r="I19" s="6">
        <f>SUM(G19:H19)</f>
        <v>8858</v>
      </c>
      <c r="J19" s="86">
        <f>I19/I43*100</f>
        <v>6.2948592219900785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61"/>
      <c r="B20" s="4" t="s">
        <v>9</v>
      </c>
      <c r="C20" s="99">
        <v>513</v>
      </c>
      <c r="D20" s="6">
        <v>2197</v>
      </c>
      <c r="E20" s="6">
        <f>C20+D20</f>
        <v>2710</v>
      </c>
      <c r="F20" s="7">
        <f>E20/E44*100</f>
        <v>11.033752697365742</v>
      </c>
      <c r="G20" s="97">
        <v>1979</v>
      </c>
      <c r="H20" s="6">
        <v>10699</v>
      </c>
      <c r="I20" s="6">
        <f>G20+H20</f>
        <v>12678</v>
      </c>
      <c r="J20" s="86">
        <f>I20/I44*100</f>
        <v>7.263206741869138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61"/>
      <c r="B21" s="4" t="s">
        <v>101</v>
      </c>
      <c r="C21" s="12">
        <f>C18/C19*100</f>
        <v>69.230769230769226</v>
      </c>
      <c r="D21" s="13">
        <f>D18/D19*100</f>
        <v>90.387096774193552</v>
      </c>
      <c r="E21" s="13">
        <f>E18/E19*100</f>
        <v>88.022922636103146</v>
      </c>
      <c r="F21" s="7"/>
      <c r="G21" s="17">
        <f>G18/G19*100</f>
        <v>72.802850356294542</v>
      </c>
      <c r="H21" s="13">
        <f>H18/H19*100</f>
        <v>109.86776447105788</v>
      </c>
      <c r="I21" s="13">
        <f>I18/I19*100</f>
        <v>106.34454730187402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61"/>
      <c r="B22" s="4" t="s">
        <v>100</v>
      </c>
      <c r="C22" s="12">
        <f>C18/C20*100</f>
        <v>26.315789473684209</v>
      </c>
      <c r="D22" s="253">
        <f>D18/D20*100</f>
        <v>63.768775603095129</v>
      </c>
      <c r="E22" s="13">
        <f>E18/E20*100</f>
        <v>56.678966789667896</v>
      </c>
      <c r="F22" s="7"/>
      <c r="G22" s="17">
        <f>G18/G20*100</f>
        <v>30.97524002021223</v>
      </c>
      <c r="H22" s="13">
        <f>H18/H20*100</f>
        <v>82.316104308813905</v>
      </c>
      <c r="I22" s="13">
        <f>I18/I20*100</f>
        <v>74.301940369143395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62"/>
      <c r="B23" s="18" t="s">
        <v>7</v>
      </c>
      <c r="C23" s="54">
        <f>C18/E18*100</f>
        <v>8.7890625</v>
      </c>
      <c r="D23" s="20">
        <f>D18/E18*100</f>
        <v>91.2109375</v>
      </c>
      <c r="E23" s="20">
        <f>SUM(C23:D23)</f>
        <v>100</v>
      </c>
      <c r="F23" s="21"/>
      <c r="G23" s="19">
        <f>G18/I18*100</f>
        <v>6.5074309978768579</v>
      </c>
      <c r="H23" s="20">
        <f>H18/I18*100</f>
        <v>93.492569002123133</v>
      </c>
      <c r="I23" s="20">
        <f>SUM(G23:H23)</f>
        <v>99.999999999999986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63" t="s">
        <v>12</v>
      </c>
      <c r="B24" s="33" t="s">
        <v>99</v>
      </c>
      <c r="C24" s="98">
        <v>0</v>
      </c>
      <c r="D24" s="37">
        <v>50</v>
      </c>
      <c r="E24" s="36">
        <f>SUM(C24:D24)</f>
        <v>50</v>
      </c>
      <c r="F24" s="38">
        <f>E24/E42*100</f>
        <v>0.25315173915244793</v>
      </c>
      <c r="G24" s="96">
        <v>0</v>
      </c>
      <c r="H24" s="37">
        <v>402</v>
      </c>
      <c r="I24" s="37">
        <f>SUM(G24:H24)</f>
        <v>402</v>
      </c>
      <c r="J24" s="88">
        <f>I24/I42*100</f>
        <v>0.30156634459581105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63"/>
      <c r="B25" s="4" t="s">
        <v>96</v>
      </c>
      <c r="C25" s="99">
        <v>1</v>
      </c>
      <c r="D25" s="6">
        <v>85</v>
      </c>
      <c r="E25" s="6">
        <f>SUM(C25:D25)</f>
        <v>86</v>
      </c>
      <c r="F25" s="7">
        <f>E25/E43*100</f>
        <v>0.37699456426442224</v>
      </c>
      <c r="G25" s="97">
        <v>2</v>
      </c>
      <c r="H25" s="6">
        <v>418</v>
      </c>
      <c r="I25" s="6">
        <f>SUM(G25:H25)</f>
        <v>420</v>
      </c>
      <c r="J25" s="86">
        <f>I25/I43*100</f>
        <v>0.2984692789834989</v>
      </c>
      <c r="K25" s="74"/>
      <c r="L25" s="105" t="s">
        <v>12</v>
      </c>
      <c r="M25" s="105">
        <f>I24</f>
        <v>402</v>
      </c>
      <c r="N25" s="105">
        <f>I25</f>
        <v>420</v>
      </c>
      <c r="O25" s="105">
        <f>I26</f>
        <v>344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63"/>
      <c r="B26" s="4" t="s">
        <v>9</v>
      </c>
      <c r="C26" s="99">
        <v>2</v>
      </c>
      <c r="D26" s="6">
        <v>54</v>
      </c>
      <c r="E26" s="6">
        <f>SUM(C26:D26)</f>
        <v>56</v>
      </c>
      <c r="F26" s="7">
        <f>E26/E44*100</f>
        <v>0.22800374577582344</v>
      </c>
      <c r="G26" s="97">
        <v>4</v>
      </c>
      <c r="H26" s="6">
        <v>340</v>
      </c>
      <c r="I26" s="5">
        <f>SUM(G26:H26)</f>
        <v>344</v>
      </c>
      <c r="J26" s="86">
        <f>I26/I44*100</f>
        <v>0.19707707203052402</v>
      </c>
      <c r="K26" s="74"/>
      <c r="L26" s="105" t="str">
        <f>A18</f>
        <v>OSTALI UGOSTITELJSKI OBJEKTI ZA SMJEŠTAJ</v>
      </c>
      <c r="M26" s="117">
        <f>I18</f>
        <v>9420</v>
      </c>
      <c r="N26" s="117">
        <f>I19</f>
        <v>8858</v>
      </c>
      <c r="O26" s="117">
        <f>I20</f>
        <v>12678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63"/>
      <c r="B27" s="4" t="s">
        <v>101</v>
      </c>
      <c r="C27" s="12">
        <f>C24/C25*100</f>
        <v>0</v>
      </c>
      <c r="D27" s="13">
        <f>D24/D25*100</f>
        <v>58.82352941176471</v>
      </c>
      <c r="E27" s="13">
        <f>E24/E25*100</f>
        <v>58.139534883720934</v>
      </c>
      <c r="F27" s="7"/>
      <c r="G27" s="17">
        <f>G24/G25*100</f>
        <v>0</v>
      </c>
      <c r="H27" s="13">
        <f>H24/H25*100</f>
        <v>96.172248803827756</v>
      </c>
      <c r="I27" s="6">
        <f>I24/I25*100</f>
        <v>95.714285714285722</v>
      </c>
      <c r="J27" s="86"/>
      <c r="K27" s="74"/>
      <c r="L27" s="105" t="s">
        <v>10</v>
      </c>
      <c r="M27" s="117">
        <f>I12</f>
        <v>64491</v>
      </c>
      <c r="N27" s="117">
        <f>I13</f>
        <v>71015</v>
      </c>
      <c r="O27" s="117">
        <f>I14</f>
        <v>62443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63"/>
      <c r="B28" s="4" t="s">
        <v>100</v>
      </c>
      <c r="C28" s="12">
        <f>C24/C26*100</f>
        <v>0</v>
      </c>
      <c r="D28" s="13">
        <f>D24/D26*100</f>
        <v>92.592592592592595</v>
      </c>
      <c r="E28" s="13">
        <f>E24/E26*100</f>
        <v>89.285714285714292</v>
      </c>
      <c r="F28" s="7"/>
      <c r="G28" s="17">
        <f>G24/G26*100</f>
        <v>0</v>
      </c>
      <c r="H28" s="13">
        <f>H24/H26*100</f>
        <v>118.23529411764706</v>
      </c>
      <c r="I28" s="13">
        <f>I24/I26*100</f>
        <v>116.86046511627907</v>
      </c>
      <c r="J28" s="86"/>
      <c r="K28" s="74"/>
      <c r="L28" s="105" t="s">
        <v>8</v>
      </c>
      <c r="M28" s="117">
        <f>I6</f>
        <v>17429</v>
      </c>
      <c r="N28" s="117">
        <f>I7</f>
        <v>21756</v>
      </c>
      <c r="O28" s="117">
        <f>I8</f>
        <v>20157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63"/>
      <c r="B29" s="11" t="s">
        <v>7</v>
      </c>
      <c r="C29" s="55">
        <f>C24/E24*100</f>
        <v>0</v>
      </c>
      <c r="D29" s="15">
        <f>D24/E24*100</f>
        <v>100</v>
      </c>
      <c r="E29" s="15">
        <f>SUM(C29:D29)</f>
        <v>100</v>
      </c>
      <c r="F29" s="16"/>
      <c r="G29" s="14">
        <f>G24/I24*100</f>
        <v>0</v>
      </c>
      <c r="H29" s="15">
        <f>H24/I24*100</f>
        <v>100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72" t="s">
        <v>13</v>
      </c>
      <c r="B30" s="39" t="s">
        <v>99</v>
      </c>
      <c r="C30" s="100">
        <f t="shared" ref="C30:J32" si="0">C6+C12+C18+C24</f>
        <v>1691</v>
      </c>
      <c r="D30" s="34">
        <f t="shared" si="0"/>
        <v>14691</v>
      </c>
      <c r="E30" s="34">
        <f t="shared" si="0"/>
        <v>16382</v>
      </c>
      <c r="F30" s="35">
        <f t="shared" si="0"/>
        <v>82.942635815908048</v>
      </c>
      <c r="G30" s="93">
        <f t="shared" si="0"/>
        <v>6963</v>
      </c>
      <c r="H30" s="34">
        <f t="shared" si="0"/>
        <v>84779</v>
      </c>
      <c r="I30" s="34">
        <f>I6+I12+I18+I24</f>
        <v>91742</v>
      </c>
      <c r="J30" s="85">
        <f t="shared" si="0"/>
        <v>68.821640760967412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73"/>
      <c r="B31" s="213" t="s">
        <v>96</v>
      </c>
      <c r="C31" s="101">
        <f t="shared" si="0"/>
        <v>1848</v>
      </c>
      <c r="D31" s="56">
        <f t="shared" si="0"/>
        <v>17264</v>
      </c>
      <c r="E31" s="56">
        <f t="shared" si="0"/>
        <v>19112</v>
      </c>
      <c r="F31" s="57">
        <f t="shared" si="0"/>
        <v>83.780466421181828</v>
      </c>
      <c r="G31" s="95">
        <f t="shared" si="0"/>
        <v>7314</v>
      </c>
      <c r="H31" s="56">
        <f t="shared" si="0"/>
        <v>94735</v>
      </c>
      <c r="I31" s="56">
        <f t="shared" si="0"/>
        <v>102049</v>
      </c>
      <c r="J31" s="90">
        <f t="shared" si="0"/>
        <v>72.520217740445432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73"/>
      <c r="B32" s="213" t="s">
        <v>9</v>
      </c>
      <c r="C32" s="101">
        <f t="shared" si="0"/>
        <v>2385</v>
      </c>
      <c r="D32" s="56">
        <f t="shared" si="0"/>
        <v>16579</v>
      </c>
      <c r="E32" s="56">
        <f t="shared" si="0"/>
        <v>18964</v>
      </c>
      <c r="F32" s="57">
        <f t="shared" si="0"/>
        <v>77.21183990879851</v>
      </c>
      <c r="G32" s="95">
        <f t="shared" si="0"/>
        <v>10098</v>
      </c>
      <c r="H32" s="56">
        <f t="shared" si="0"/>
        <v>85524</v>
      </c>
      <c r="I32" s="56">
        <f t="shared" si="0"/>
        <v>95622</v>
      </c>
      <c r="J32" s="90">
        <f t="shared" si="0"/>
        <v>54.781697039833638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73"/>
      <c r="B33" s="213" t="s">
        <v>101</v>
      </c>
      <c r="C33" s="58">
        <f>C30/C31*100</f>
        <v>91.504329004328994</v>
      </c>
      <c r="D33" s="59">
        <f>D30/D31*100</f>
        <v>85.09615384615384</v>
      </c>
      <c r="E33" s="59">
        <f>E30/E31*100</f>
        <v>85.715780661364576</v>
      </c>
      <c r="F33" s="57"/>
      <c r="G33" s="60">
        <f>G30/G31*100</f>
        <v>95.200984413453654</v>
      </c>
      <c r="H33" s="59">
        <f>H30/H31*100</f>
        <v>89.490684541088299</v>
      </c>
      <c r="I33" s="59">
        <f>I30/I31*100</f>
        <v>89.899950024008078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73"/>
      <c r="B34" s="213" t="s">
        <v>100</v>
      </c>
      <c r="C34" s="58">
        <f>C30/C32*100</f>
        <v>70.901467505241087</v>
      </c>
      <c r="D34" s="59">
        <f>D30/D32*100</f>
        <v>88.612099644128122</v>
      </c>
      <c r="E34" s="59">
        <f>E30/E32*100</f>
        <v>86.384728960134993</v>
      </c>
      <c r="F34" s="57"/>
      <c r="G34" s="60">
        <f>G30/G32*100</f>
        <v>68.954248366013076</v>
      </c>
      <c r="H34" s="59">
        <f>H30/H32*100</f>
        <v>99.128899490201576</v>
      </c>
      <c r="I34" s="59">
        <f>I30/I32*100</f>
        <v>95.942356361506768</v>
      </c>
      <c r="J34" s="57"/>
      <c r="K34" s="264" t="s">
        <v>79</v>
      </c>
      <c r="L34" s="265"/>
      <c r="M34" s="265"/>
      <c r="N34" s="265"/>
      <c r="O34" s="265"/>
      <c r="P34" s="265"/>
      <c r="Q34" s="266"/>
    </row>
    <row r="35" spans="1:17" ht="15" customHeight="1" thickBot="1" x14ac:dyDescent="0.3">
      <c r="A35" s="274"/>
      <c r="B35" s="214" t="s">
        <v>7</v>
      </c>
      <c r="C35" s="65">
        <f>C30/E30*100</f>
        <v>10.32230496886827</v>
      </c>
      <c r="D35" s="66">
        <f>D30/E30*100</f>
        <v>89.677695031131734</v>
      </c>
      <c r="E35" s="66">
        <f>SUM(C35:D35)</f>
        <v>100</v>
      </c>
      <c r="F35" s="67"/>
      <c r="G35" s="68">
        <f>G30/I30*100</f>
        <v>7.5897625951036609</v>
      </c>
      <c r="H35" s="66">
        <f>H30/I30*100</f>
        <v>92.41023740489635</v>
      </c>
      <c r="I35" s="66">
        <f>SUM(G35:H35)</f>
        <v>100.00000000000001</v>
      </c>
      <c r="J35" s="67"/>
      <c r="K35" s="267"/>
      <c r="L35" s="268"/>
      <c r="M35" s="268"/>
      <c r="N35" s="268"/>
      <c r="O35" s="268"/>
      <c r="P35" s="268"/>
      <c r="Q35" s="269"/>
    </row>
    <row r="36" spans="1:17" ht="15" customHeight="1" x14ac:dyDescent="0.25">
      <c r="A36" s="275" t="s">
        <v>14</v>
      </c>
      <c r="B36" s="33" t="s">
        <v>99</v>
      </c>
      <c r="C36" s="100">
        <v>1198</v>
      </c>
      <c r="D36" s="34">
        <v>2171</v>
      </c>
      <c r="E36" s="34">
        <f>SUM(C36:D36)</f>
        <v>3369</v>
      </c>
      <c r="F36" s="35">
        <f>E36/E42*100</f>
        <v>17.057364184091945</v>
      </c>
      <c r="G36" s="93">
        <v>14895</v>
      </c>
      <c r="H36" s="34">
        <v>26667</v>
      </c>
      <c r="I36" s="34">
        <f>G36+H36</f>
        <v>41562</v>
      </c>
      <c r="J36" s="35">
        <f>I36/I42*100</f>
        <v>31.178359239032588</v>
      </c>
      <c r="K36" s="74"/>
      <c r="Q36" s="75"/>
    </row>
    <row r="37" spans="1:17" ht="15" customHeight="1" x14ac:dyDescent="0.25">
      <c r="A37" s="276"/>
      <c r="B37" s="4" t="s">
        <v>96</v>
      </c>
      <c r="C37" s="102">
        <v>1331</v>
      </c>
      <c r="D37" s="27">
        <v>2369</v>
      </c>
      <c r="E37" s="182">
        <f>SUM(C37:D37)</f>
        <v>3700</v>
      </c>
      <c r="F37" s="28">
        <f>E37/E43*100</f>
        <v>16.219533578818165</v>
      </c>
      <c r="G37" s="94">
        <v>15612</v>
      </c>
      <c r="H37" s="27">
        <v>23057</v>
      </c>
      <c r="I37" s="27">
        <f>G37+H37</f>
        <v>38669</v>
      </c>
      <c r="J37" s="28">
        <f>I37/I43*100</f>
        <v>27.479782259554568</v>
      </c>
      <c r="K37" s="74"/>
      <c r="L37" s="105" t="s">
        <v>8</v>
      </c>
      <c r="M37" s="106">
        <f>J6</f>
        <v>13.074626417811919</v>
      </c>
      <c r="Q37" s="75"/>
    </row>
    <row r="38" spans="1:17" ht="15" customHeight="1" x14ac:dyDescent="0.25">
      <c r="A38" s="276"/>
      <c r="B38" s="4" t="s">
        <v>9</v>
      </c>
      <c r="C38" s="102">
        <v>2439</v>
      </c>
      <c r="D38" s="27">
        <v>3158</v>
      </c>
      <c r="E38" s="27">
        <f>SUM(C38:D38)</f>
        <v>5597</v>
      </c>
      <c r="F38" s="28">
        <f>E38/E44*100</f>
        <v>22.788160091201497</v>
      </c>
      <c r="G38" s="94">
        <v>33654</v>
      </c>
      <c r="H38" s="27">
        <v>45275</v>
      </c>
      <c r="I38" s="27">
        <f>G38+H38</f>
        <v>78929</v>
      </c>
      <c r="J38" s="28">
        <f>I38/I44*100</f>
        <v>45.218302960166369</v>
      </c>
      <c r="K38" s="74"/>
      <c r="L38" s="105" t="s">
        <v>10</v>
      </c>
      <c r="M38" s="106">
        <f>J12</f>
        <v>48.378893356538441</v>
      </c>
      <c r="Q38" s="75"/>
    </row>
    <row r="39" spans="1:17" ht="15" customHeight="1" x14ac:dyDescent="0.25">
      <c r="A39" s="276"/>
      <c r="B39" s="4" t="s">
        <v>101</v>
      </c>
      <c r="C39" s="29">
        <f>C36/C37*100</f>
        <v>90.007513148009011</v>
      </c>
      <c r="D39" s="30">
        <f>D36/D37*100</f>
        <v>91.64204305614183</v>
      </c>
      <c r="E39" s="30">
        <f>E36/E37*100</f>
        <v>91.054054054054063</v>
      </c>
      <c r="F39" s="28"/>
      <c r="G39" s="31">
        <f>G36/G37*100</f>
        <v>95.407378939277478</v>
      </c>
      <c r="H39" s="30">
        <f>H36/H37*100</f>
        <v>115.65685041419091</v>
      </c>
      <c r="I39" s="30">
        <f>I36/I37*100</f>
        <v>107.48144508521038</v>
      </c>
      <c r="J39" s="28"/>
      <c r="K39" s="74"/>
      <c r="L39" s="105" t="s">
        <v>11</v>
      </c>
      <c r="M39" s="106">
        <f>J18</f>
        <v>7.0665546420212442</v>
      </c>
      <c r="Q39" s="75"/>
    </row>
    <row r="40" spans="1:17" ht="15" customHeight="1" x14ac:dyDescent="0.25">
      <c r="A40" s="276"/>
      <c r="B40" s="4" t="s">
        <v>100</v>
      </c>
      <c r="C40" s="29">
        <f>C36/C38*100</f>
        <v>49.118491184911846</v>
      </c>
      <c r="D40" s="247">
        <f>D36/D38*100</f>
        <v>68.746041798606711</v>
      </c>
      <c r="E40" s="30">
        <f>E36/E38*100</f>
        <v>60.192960514561364</v>
      </c>
      <c r="F40" s="28"/>
      <c r="G40" s="31">
        <f>G36/G38*100</f>
        <v>44.259226243537171</v>
      </c>
      <c r="H40" s="30">
        <f>H36/H38*100</f>
        <v>58.900055218111532</v>
      </c>
      <c r="I40" s="30">
        <f>I36/I38*100</f>
        <v>52.657451633746788</v>
      </c>
      <c r="J40" s="28"/>
      <c r="K40" s="74"/>
      <c r="L40" s="105" t="s">
        <v>12</v>
      </c>
      <c r="M40" s="106">
        <f>J24</f>
        <v>0.30156634459581105</v>
      </c>
      <c r="Q40" s="75"/>
    </row>
    <row r="41" spans="1:17" ht="15" customHeight="1" thickBot="1" x14ac:dyDescent="0.3">
      <c r="A41" s="277"/>
      <c r="B41" s="215" t="s">
        <v>7</v>
      </c>
      <c r="C41" s="62">
        <f>C36/E36*100</f>
        <v>35.559513208667262</v>
      </c>
      <c r="D41" s="63">
        <f>D36/E36*100</f>
        <v>64.440486791332745</v>
      </c>
      <c r="E41" s="63">
        <f>SUM(C41:D41)</f>
        <v>100</v>
      </c>
      <c r="F41" s="32"/>
      <c r="G41" s="64">
        <f>G36/I36*100</f>
        <v>35.838025119099179</v>
      </c>
      <c r="H41" s="63">
        <f>H36/I36*100</f>
        <v>64.161974880900814</v>
      </c>
      <c r="I41" s="63">
        <f>SUM(G41:H41)</f>
        <v>100</v>
      </c>
      <c r="J41" s="32"/>
      <c r="K41" s="74"/>
      <c r="L41" s="105" t="s">
        <v>80</v>
      </c>
      <c r="M41" s="106">
        <f>J36</f>
        <v>31.178359239032588</v>
      </c>
      <c r="Q41" s="75"/>
    </row>
    <row r="42" spans="1:17" ht="15" customHeight="1" x14ac:dyDescent="0.25">
      <c r="A42" s="254" t="s">
        <v>77</v>
      </c>
      <c r="B42" s="61" t="s">
        <v>99</v>
      </c>
      <c r="C42" s="103">
        <f t="shared" ref="C42:D44" si="1">C30+C36</f>
        <v>2889</v>
      </c>
      <c r="D42" s="69">
        <f t="shared" si="1"/>
        <v>16862</v>
      </c>
      <c r="E42" s="69">
        <f>SUM(C42:D42)</f>
        <v>19751</v>
      </c>
      <c r="F42" s="70">
        <f>F6+F12+F18+F24+F36</f>
        <v>100</v>
      </c>
      <c r="G42" s="91">
        <f>G30+G36</f>
        <v>21858</v>
      </c>
      <c r="H42" s="69">
        <f t="shared" ref="G42:H44" si="2">H30+H36</f>
        <v>111446</v>
      </c>
      <c r="I42" s="69">
        <f>SUM(G42:H42)</f>
        <v>133304</v>
      </c>
      <c r="J42" s="70">
        <f>J6+J12+J18+J24+J36</f>
        <v>100</v>
      </c>
      <c r="K42" s="74"/>
      <c r="Q42" s="75"/>
    </row>
    <row r="43" spans="1:17" ht="15" customHeight="1" x14ac:dyDescent="0.25">
      <c r="A43" s="254"/>
      <c r="B43" s="40" t="s">
        <v>96</v>
      </c>
      <c r="C43" s="104">
        <f t="shared" si="1"/>
        <v>3179</v>
      </c>
      <c r="D43" s="41">
        <f t="shared" si="1"/>
        <v>19633</v>
      </c>
      <c r="E43" s="41">
        <f>SUM(C43:D43)</f>
        <v>22812</v>
      </c>
      <c r="F43" s="42">
        <f>F31+F37</f>
        <v>100</v>
      </c>
      <c r="G43" s="92">
        <f t="shared" si="2"/>
        <v>22926</v>
      </c>
      <c r="H43" s="41">
        <f t="shared" si="2"/>
        <v>117792</v>
      </c>
      <c r="I43" s="41">
        <f>SUM(G43:H43)</f>
        <v>140718</v>
      </c>
      <c r="J43" s="42">
        <f>J7+J13+J19+J25+J37</f>
        <v>100</v>
      </c>
      <c r="K43" s="74"/>
      <c r="Q43" s="75"/>
    </row>
    <row r="44" spans="1:17" ht="15" customHeight="1" x14ac:dyDescent="0.25">
      <c r="A44" s="254"/>
      <c r="B44" s="40" t="s">
        <v>9</v>
      </c>
      <c r="C44" s="104">
        <f t="shared" si="1"/>
        <v>4824</v>
      </c>
      <c r="D44" s="41">
        <f t="shared" si="1"/>
        <v>19737</v>
      </c>
      <c r="E44" s="41">
        <f>SUM(C44:D44)</f>
        <v>24561</v>
      </c>
      <c r="F44" s="42">
        <f>F32+F38</f>
        <v>100</v>
      </c>
      <c r="G44" s="92">
        <f t="shared" si="2"/>
        <v>43752</v>
      </c>
      <c r="H44" s="41">
        <f t="shared" si="2"/>
        <v>130799</v>
      </c>
      <c r="I44" s="219">
        <f>SUM(G44:H44)</f>
        <v>174551</v>
      </c>
      <c r="J44" s="42">
        <f>J32+J38</f>
        <v>100</v>
      </c>
      <c r="K44" s="74"/>
      <c r="Q44" s="75"/>
    </row>
    <row r="45" spans="1:17" ht="15" customHeight="1" x14ac:dyDescent="0.25">
      <c r="A45" s="254"/>
      <c r="B45" s="40" t="s">
        <v>101</v>
      </c>
      <c r="C45" s="43">
        <f>C42/C43*100</f>
        <v>90.877634476250392</v>
      </c>
      <c r="D45" s="44">
        <f>D42/D43*100</f>
        <v>85.886008251413443</v>
      </c>
      <c r="E45" s="44">
        <f>E42/E43*100</f>
        <v>86.581623706820977</v>
      </c>
      <c r="F45" s="42"/>
      <c r="G45" s="45">
        <f>G42/G43*100</f>
        <v>95.341533629939804</v>
      </c>
      <c r="H45" s="44">
        <f>H42/H43*100</f>
        <v>94.612537353979903</v>
      </c>
      <c r="I45" s="44">
        <f>I42/I43*100</f>
        <v>94.731306584800805</v>
      </c>
      <c r="J45" s="42"/>
      <c r="K45" s="74"/>
      <c r="Q45" s="75"/>
    </row>
    <row r="46" spans="1:17" ht="15" customHeight="1" x14ac:dyDescent="0.25">
      <c r="A46" s="254"/>
      <c r="B46" s="40" t="s">
        <v>100</v>
      </c>
      <c r="C46" s="43">
        <f>C42/C44*100</f>
        <v>59.888059701492537</v>
      </c>
      <c r="D46" s="44">
        <f>D42/D44*100</f>
        <v>85.433449865734417</v>
      </c>
      <c r="E46" s="44">
        <f>E42/E44*100</f>
        <v>80.416106836040882</v>
      </c>
      <c r="F46" s="42"/>
      <c r="G46" s="45">
        <f>G42/G44*100</f>
        <v>49.958859023587493</v>
      </c>
      <c r="H46" s="44">
        <f>H42/H44*100</f>
        <v>85.204015321218051</v>
      </c>
      <c r="I46" s="44">
        <f>I42/I44*100</f>
        <v>76.369657005688879</v>
      </c>
      <c r="J46" s="42"/>
      <c r="K46" s="74"/>
      <c r="Q46" s="75"/>
    </row>
    <row r="47" spans="1:17" ht="15" customHeight="1" thickBot="1" x14ac:dyDescent="0.3">
      <c r="A47" s="255"/>
      <c r="B47" s="46" t="s">
        <v>7</v>
      </c>
      <c r="C47" s="47">
        <f>C42/E42*100</f>
        <v>14.627107488228445</v>
      </c>
      <c r="D47" s="48">
        <f>D42/E42*100</f>
        <v>85.372892511771553</v>
      </c>
      <c r="E47" s="48">
        <f>SUM(C47:D47)</f>
        <v>100</v>
      </c>
      <c r="F47" s="49"/>
      <c r="G47" s="50">
        <f>G42/I42*100</f>
        <v>16.397107363619998</v>
      </c>
      <c r="H47" s="48">
        <f>H42/I42*100</f>
        <v>83.602892636380005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0" zoomScaleNormal="90" zoomScaleSheetLayoutView="80" zoomScalePageLayoutView="60" workbookViewId="0">
      <selection activeCell="E93" sqref="E93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107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97</v>
      </c>
      <c r="B4" s="290" t="s">
        <v>99</v>
      </c>
      <c r="C4" s="290"/>
      <c r="D4" s="290"/>
      <c r="E4" s="291" t="s">
        <v>96</v>
      </c>
      <c r="F4" s="290"/>
      <c r="G4" s="292"/>
      <c r="H4" s="290" t="s">
        <v>9</v>
      </c>
      <c r="I4" s="290"/>
      <c r="J4" s="290"/>
      <c r="K4" s="293" t="s">
        <v>101</v>
      </c>
      <c r="L4" s="294"/>
      <c r="M4" s="290" t="s">
        <v>100</v>
      </c>
      <c r="N4" s="290"/>
      <c r="O4" s="295" t="s">
        <v>98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5">
        <f>D6</f>
        <v>32.787600008720105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22</v>
      </c>
      <c r="B6" s="146">
        <v>3540</v>
      </c>
      <c r="C6" s="147">
        <v>30080</v>
      </c>
      <c r="D6" s="151">
        <f t="shared" ref="D6:D37" si="1">IF($C$83&lt;&gt;0,C6/$C$83*100,0)</f>
        <v>32.787600008720105</v>
      </c>
      <c r="E6" s="148">
        <v>5370</v>
      </c>
      <c r="F6" s="147">
        <v>38473</v>
      </c>
      <c r="G6" s="149">
        <f t="shared" ref="G6:G37" si="2">IF($F$83&lt;&gt;0,F6/$F$83*100,0)</f>
        <v>37.700516418583227</v>
      </c>
      <c r="H6" s="146">
        <v>4202</v>
      </c>
      <c r="I6" s="147">
        <v>28148</v>
      </c>
      <c r="J6" s="151">
        <f t="shared" ref="J6:J37" si="3">IF($I$83&lt;&gt;0,I6/$I$83*100,0)</f>
        <v>29.436740499048337</v>
      </c>
      <c r="K6" s="156">
        <f t="shared" ref="K6:K37" si="4">IF(OR(B6&lt;&gt;0)*(E6&lt;&gt;0),B6/E6*100," ")</f>
        <v>65.92178770949721</v>
      </c>
      <c r="L6" s="157">
        <f t="shared" ref="L6:L37" si="5">IF(OR(C6&lt;&gt;0)*(F6&lt;&gt;0),C6/F6*100," ")</f>
        <v>78.184700959114181</v>
      </c>
      <c r="M6" s="216">
        <f t="shared" ref="M6:M37" si="6">IF(OR(B6&lt;&gt;0)*(H6&lt;&gt;0),B6/H6*100," ")</f>
        <v>84.245597334602579</v>
      </c>
      <c r="N6" s="217">
        <f t="shared" ref="N6:N37" si="7">IF(OR(C6&lt;&gt;0)*(I6&lt;&gt;0),C6/I6*100," ")</f>
        <v>106.86372033537019</v>
      </c>
      <c r="O6" s="155">
        <f>IF(OR(E6&lt;&gt;0)*(H6&lt;&gt;0),E6/H6*100," ")</f>
        <v>127.79628748215134</v>
      </c>
      <c r="P6" s="157">
        <f>IF(OR(F6&lt;&gt;0)*(I6&lt;&gt;0),F6/I6*100," ")</f>
        <v>136.6811141111269</v>
      </c>
      <c r="Q6" t="str">
        <f t="shared" si="0"/>
        <v>Austrija</v>
      </c>
      <c r="R6" s="125">
        <f t="shared" ref="R6:R14" si="8">D7</f>
        <v>17.267990669486171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28</v>
      </c>
      <c r="B7" s="132">
        <v>3091</v>
      </c>
      <c r="C7" s="133">
        <v>15842</v>
      </c>
      <c r="D7" s="152">
        <f t="shared" si="1"/>
        <v>17.267990669486171</v>
      </c>
      <c r="E7" s="136">
        <v>3213</v>
      </c>
      <c r="F7" s="133">
        <v>15905</v>
      </c>
      <c r="G7" s="51">
        <f t="shared" si="2"/>
        <v>15.585650030867523</v>
      </c>
      <c r="H7" s="132">
        <v>3062</v>
      </c>
      <c r="I7" s="133">
        <v>14649</v>
      </c>
      <c r="J7" s="151">
        <f t="shared" si="3"/>
        <v>15.319696304197777</v>
      </c>
      <c r="K7" s="156">
        <f t="shared" si="4"/>
        <v>96.202925614690315</v>
      </c>
      <c r="L7" s="157">
        <f t="shared" si="5"/>
        <v>99.603898145237352</v>
      </c>
      <c r="M7" s="52">
        <f t="shared" si="6"/>
        <v>100.94709340300456</v>
      </c>
      <c r="N7" s="53">
        <f t="shared" si="7"/>
        <v>108.14390060755001</v>
      </c>
      <c r="O7" s="155">
        <f t="shared" ref="O7:O38" si="9">IF(OR(E7&lt;&gt;0)*(H7&lt;&gt;0),E7/H7*100," ")</f>
        <v>104.93141737426519</v>
      </c>
      <c r="P7" s="157">
        <f t="shared" ref="P7:P70" si="10">IF(OR(F7&lt;&gt;0)*(I7&lt;&gt;0),F7/I7*100," ")</f>
        <v>108.57396409311215</v>
      </c>
      <c r="Q7" t="str">
        <f t="shared" si="0"/>
        <v>Slovenija</v>
      </c>
      <c r="R7" s="125">
        <f t="shared" si="8"/>
        <v>8.3647620500970117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20</v>
      </c>
      <c r="B8" s="132">
        <v>2019</v>
      </c>
      <c r="C8" s="133">
        <v>7674</v>
      </c>
      <c r="D8" s="152">
        <f t="shared" si="1"/>
        <v>8.3647620500970117</v>
      </c>
      <c r="E8" s="136">
        <v>1909</v>
      </c>
      <c r="F8" s="133">
        <v>7708</v>
      </c>
      <c r="G8" s="51">
        <f t="shared" si="2"/>
        <v>7.553234230614704</v>
      </c>
      <c r="H8" s="132">
        <v>2390</v>
      </c>
      <c r="I8" s="133">
        <v>9344</v>
      </c>
      <c r="J8" s="151">
        <f t="shared" si="3"/>
        <v>9.7718098345569011</v>
      </c>
      <c r="K8" s="156">
        <f t="shared" si="4"/>
        <v>105.76217915138817</v>
      </c>
      <c r="L8" s="157">
        <f t="shared" si="5"/>
        <v>99.558899844317594</v>
      </c>
      <c r="M8" s="52">
        <f t="shared" si="6"/>
        <v>84.476987447698747</v>
      </c>
      <c r="N8" s="53">
        <f t="shared" si="7"/>
        <v>82.127568493150676</v>
      </c>
      <c r="O8" s="155">
        <f t="shared" si="9"/>
        <v>79.874476987447693</v>
      </c>
      <c r="P8" s="157">
        <f t="shared" si="10"/>
        <v>82.49143835616438</v>
      </c>
      <c r="Q8" t="str">
        <f t="shared" si="0"/>
        <v>Hrvatska</v>
      </c>
      <c r="R8" s="125">
        <f t="shared" si="8"/>
        <v>7.5897625951036609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81</v>
      </c>
      <c r="B9" s="132">
        <v>1691</v>
      </c>
      <c r="C9" s="133">
        <v>6963</v>
      </c>
      <c r="D9" s="152">
        <f t="shared" si="1"/>
        <v>7.5897625951036609</v>
      </c>
      <c r="E9" s="136">
        <v>1848</v>
      </c>
      <c r="F9" s="133">
        <v>7314</v>
      </c>
      <c r="G9" s="51">
        <f t="shared" si="2"/>
        <v>7.1671451949553644</v>
      </c>
      <c r="H9" s="132">
        <v>2385</v>
      </c>
      <c r="I9" s="133">
        <v>10098</v>
      </c>
      <c r="J9" s="151">
        <f t="shared" si="3"/>
        <v>10.560331304511514</v>
      </c>
      <c r="K9" s="156">
        <f t="shared" si="4"/>
        <v>91.504329004328994</v>
      </c>
      <c r="L9" s="157">
        <f t="shared" si="5"/>
        <v>95.200984413453654</v>
      </c>
      <c r="M9" s="52">
        <f t="shared" si="6"/>
        <v>70.901467505241087</v>
      </c>
      <c r="N9" s="53">
        <f t="shared" si="7"/>
        <v>68.954248366013076</v>
      </c>
      <c r="O9" s="155">
        <f t="shared" si="9"/>
        <v>77.484276729559753</v>
      </c>
      <c r="P9" s="157">
        <f t="shared" si="10"/>
        <v>72.430184194890074</v>
      </c>
      <c r="Q9" t="str">
        <f t="shared" si="0"/>
        <v>Mađarska</v>
      </c>
      <c r="R9" s="125">
        <f t="shared" si="8"/>
        <v>5.7803405201543461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44</v>
      </c>
      <c r="B10" s="132">
        <v>1152</v>
      </c>
      <c r="C10" s="133">
        <v>5303</v>
      </c>
      <c r="D10" s="152">
        <f t="shared" si="1"/>
        <v>5.7803405201543461</v>
      </c>
      <c r="E10" s="136">
        <v>1270</v>
      </c>
      <c r="F10" s="133">
        <v>5519</v>
      </c>
      <c r="G10" s="51">
        <f t="shared" si="2"/>
        <v>5.40818626346167</v>
      </c>
      <c r="H10" s="132">
        <v>1236</v>
      </c>
      <c r="I10" s="133">
        <v>5319</v>
      </c>
      <c r="J10" s="151">
        <f t="shared" si="3"/>
        <v>5.5625274518416266</v>
      </c>
      <c r="K10" s="156">
        <f t="shared" si="4"/>
        <v>90.70866141732283</v>
      </c>
      <c r="L10" s="157">
        <f t="shared" si="5"/>
        <v>96.086247508606633</v>
      </c>
      <c r="M10" s="52">
        <f t="shared" si="6"/>
        <v>93.203883495145632</v>
      </c>
      <c r="N10" s="53">
        <f t="shared" si="7"/>
        <v>99.699191577364161</v>
      </c>
      <c r="O10" s="155">
        <f t="shared" si="9"/>
        <v>102.75080906148868</v>
      </c>
      <c r="P10" s="157">
        <f t="shared" si="10"/>
        <v>103.76010528294792</v>
      </c>
      <c r="Q10" t="str">
        <f t="shared" si="0"/>
        <v>Češka</v>
      </c>
      <c r="R10" s="125">
        <f t="shared" si="8"/>
        <v>5.0838220226286763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34</v>
      </c>
      <c r="B11" s="140">
        <v>774</v>
      </c>
      <c r="C11" s="141">
        <v>4664</v>
      </c>
      <c r="D11" s="153">
        <f t="shared" si="1"/>
        <v>5.0838220226286763</v>
      </c>
      <c r="E11" s="142">
        <v>884</v>
      </c>
      <c r="F11" s="141">
        <v>4660</v>
      </c>
      <c r="G11" s="143">
        <f t="shared" si="2"/>
        <v>4.5664337720114849</v>
      </c>
      <c r="H11" s="140">
        <v>728</v>
      </c>
      <c r="I11" s="134">
        <v>3513</v>
      </c>
      <c r="J11" s="176">
        <f t="shared" si="3"/>
        <v>3.6738407479450332</v>
      </c>
      <c r="K11" s="222">
        <f t="shared" si="4"/>
        <v>87.556561085972845</v>
      </c>
      <c r="L11" s="223">
        <f t="shared" si="5"/>
        <v>100.08583690987125</v>
      </c>
      <c r="M11" s="224">
        <f t="shared" si="6"/>
        <v>106.31868131868131</v>
      </c>
      <c r="N11" s="241">
        <f t="shared" si="7"/>
        <v>132.76401935667522</v>
      </c>
      <c r="O11" s="242">
        <f t="shared" si="9"/>
        <v>121.42857142857142</v>
      </c>
      <c r="P11" s="223">
        <f t="shared" si="10"/>
        <v>132.65015656134358</v>
      </c>
      <c r="Q11" t="str">
        <f t="shared" si="0"/>
        <v>Italija</v>
      </c>
      <c r="R11" s="125">
        <f t="shared" si="8"/>
        <v>4.7012273549737307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40</v>
      </c>
      <c r="B12" s="140">
        <v>1000</v>
      </c>
      <c r="C12" s="141">
        <v>4313</v>
      </c>
      <c r="D12" s="153">
        <f t="shared" si="1"/>
        <v>4.7012273549737307</v>
      </c>
      <c r="E12" s="142">
        <v>947</v>
      </c>
      <c r="F12" s="141">
        <v>3837</v>
      </c>
      <c r="G12" s="143">
        <f t="shared" si="2"/>
        <v>3.7599584513322029</v>
      </c>
      <c r="H12" s="140">
        <v>1248</v>
      </c>
      <c r="I12" s="134">
        <v>5713</v>
      </c>
      <c r="J12" s="176">
        <f t="shared" si="3"/>
        <v>5.9745665223484137</v>
      </c>
      <c r="K12" s="222">
        <f t="shared" si="4"/>
        <v>105.59662090813093</v>
      </c>
      <c r="L12" s="223">
        <f t="shared" si="5"/>
        <v>112.40552514985667</v>
      </c>
      <c r="M12" s="224">
        <f t="shared" si="6"/>
        <v>80.128205128205138</v>
      </c>
      <c r="N12" s="241">
        <f t="shared" si="7"/>
        <v>75.494486259408362</v>
      </c>
      <c r="O12" s="242">
        <f t="shared" si="9"/>
        <v>75.881410256410248</v>
      </c>
      <c r="P12" s="223">
        <f t="shared" si="10"/>
        <v>67.162611587607216</v>
      </c>
      <c r="Q12" t="str">
        <f t="shared" si="0"/>
        <v>Poljska</v>
      </c>
      <c r="R12" s="125">
        <f t="shared" si="8"/>
        <v>4.518105120882475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26</v>
      </c>
      <c r="B13" s="140">
        <v>681</v>
      </c>
      <c r="C13" s="141">
        <v>4145</v>
      </c>
      <c r="D13" s="153">
        <f t="shared" si="1"/>
        <v>4.518105120882475</v>
      </c>
      <c r="E13" s="142">
        <v>717</v>
      </c>
      <c r="F13" s="141">
        <v>4456</v>
      </c>
      <c r="G13" s="143">
        <f t="shared" si="2"/>
        <v>4.3665298043096943</v>
      </c>
      <c r="H13" s="140">
        <v>654</v>
      </c>
      <c r="I13" s="134">
        <v>3652</v>
      </c>
      <c r="J13" s="176">
        <f t="shared" si="3"/>
        <v>3.8192047855096103</v>
      </c>
      <c r="K13" s="222">
        <f t="shared" si="4"/>
        <v>94.979079497907946</v>
      </c>
      <c r="L13" s="223">
        <f t="shared" si="5"/>
        <v>93.020646319569124</v>
      </c>
      <c r="M13" s="224">
        <f t="shared" si="6"/>
        <v>104.12844036697248</v>
      </c>
      <c r="N13" s="241">
        <f t="shared" si="7"/>
        <v>113.49945235487404</v>
      </c>
      <c r="O13" s="242">
        <f t="shared" si="9"/>
        <v>109.63302752293578</v>
      </c>
      <c r="P13" s="223">
        <f t="shared" si="10"/>
        <v>122.01533406352682</v>
      </c>
      <c r="Q13" t="str">
        <f t="shared" si="0"/>
        <v>Slovačka</v>
      </c>
      <c r="R13" s="125">
        <f t="shared" si="8"/>
        <v>3.6079440169170063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51</v>
      </c>
      <c r="B14" s="140">
        <v>589</v>
      </c>
      <c r="C14" s="141">
        <v>3310</v>
      </c>
      <c r="D14" s="153">
        <f t="shared" si="1"/>
        <v>3.6079440169170063</v>
      </c>
      <c r="E14" s="142">
        <v>649</v>
      </c>
      <c r="F14" s="141">
        <v>3139</v>
      </c>
      <c r="G14" s="143">
        <f t="shared" si="2"/>
        <v>3.0759733069407833</v>
      </c>
      <c r="H14" s="140">
        <v>557</v>
      </c>
      <c r="I14" s="134">
        <v>2288</v>
      </c>
      <c r="J14" s="176">
        <f t="shared" si="3"/>
        <v>2.3927548053795151</v>
      </c>
      <c r="K14" s="222">
        <f t="shared" si="4"/>
        <v>90.755007704160249</v>
      </c>
      <c r="L14" s="223">
        <f t="shared" si="5"/>
        <v>105.44759477540617</v>
      </c>
      <c r="M14" s="224">
        <f t="shared" si="6"/>
        <v>105.74506283662477</v>
      </c>
      <c r="N14" s="241">
        <f t="shared" si="7"/>
        <v>144.66783216783216</v>
      </c>
      <c r="O14" s="242">
        <f t="shared" si="9"/>
        <v>116.51705565529622</v>
      </c>
      <c r="P14" s="223">
        <f t="shared" si="10"/>
        <v>137.19405594405595</v>
      </c>
      <c r="Q14" t="str">
        <f t="shared" si="0"/>
        <v>Ukrajina</v>
      </c>
      <c r="R14" s="125">
        <f t="shared" si="8"/>
        <v>1.5369187504087551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88</v>
      </c>
      <c r="B15" s="140">
        <v>228</v>
      </c>
      <c r="C15" s="141">
        <v>1410</v>
      </c>
      <c r="D15" s="153">
        <f t="shared" si="1"/>
        <v>1.5369187504087551</v>
      </c>
      <c r="E15" s="142">
        <v>215</v>
      </c>
      <c r="F15" s="141">
        <v>1461</v>
      </c>
      <c r="G15" s="143">
        <f t="shared" si="2"/>
        <v>1.4316651804525278</v>
      </c>
      <c r="H15" s="140">
        <v>170</v>
      </c>
      <c r="I15" s="134">
        <v>1053</v>
      </c>
      <c r="J15" s="176">
        <f t="shared" si="3"/>
        <v>1.1012110183848904</v>
      </c>
      <c r="K15" s="222">
        <f t="shared" si="4"/>
        <v>106.04651162790697</v>
      </c>
      <c r="L15" s="223">
        <f t="shared" si="5"/>
        <v>96.509240246406563</v>
      </c>
      <c r="M15" s="224">
        <f t="shared" si="6"/>
        <v>134.11764705882351</v>
      </c>
      <c r="N15" s="241">
        <f t="shared" si="7"/>
        <v>133.90313390313392</v>
      </c>
      <c r="O15" s="242">
        <f t="shared" si="9"/>
        <v>126.47058823529412</v>
      </c>
      <c r="P15" s="223">
        <f t="shared" si="10"/>
        <v>138.74643874643874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47</v>
      </c>
      <c r="B16" s="97">
        <v>192</v>
      </c>
      <c r="C16" s="6">
        <v>941</v>
      </c>
      <c r="D16" s="154">
        <f t="shared" si="1"/>
        <v>1.0257025135706654</v>
      </c>
      <c r="E16" s="99">
        <v>188</v>
      </c>
      <c r="F16" s="6">
        <v>812</v>
      </c>
      <c r="G16" s="118">
        <f t="shared" si="2"/>
        <v>0.79569618516594964</v>
      </c>
      <c r="H16" s="97">
        <v>155</v>
      </c>
      <c r="I16" s="6">
        <v>757</v>
      </c>
      <c r="J16" s="177">
        <f t="shared" si="3"/>
        <v>0.79165882328334491</v>
      </c>
      <c r="K16" s="221">
        <f t="shared" si="4"/>
        <v>102.12765957446808</v>
      </c>
      <c r="L16" s="225">
        <f t="shared" si="5"/>
        <v>115.88669950738917</v>
      </c>
      <c r="M16" s="119">
        <f t="shared" si="6"/>
        <v>123.87096774193549</v>
      </c>
      <c r="N16" s="120">
        <f t="shared" si="7"/>
        <v>124.30647291941877</v>
      </c>
      <c r="O16" s="226">
        <f t="shared" si="9"/>
        <v>121.29032258064515</v>
      </c>
      <c r="P16" s="225">
        <f t="shared" si="10"/>
        <v>107.26552179656539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19</v>
      </c>
      <c r="B17" s="97">
        <v>152</v>
      </c>
      <c r="C17" s="6">
        <v>693</v>
      </c>
      <c r="D17" s="154">
        <f t="shared" si="1"/>
        <v>0.75537921562643062</v>
      </c>
      <c r="E17" s="99">
        <v>256</v>
      </c>
      <c r="F17" s="6">
        <v>1142</v>
      </c>
      <c r="G17" s="118">
        <f t="shared" si="2"/>
        <v>1.1190702505659047</v>
      </c>
      <c r="H17" s="97">
        <v>362</v>
      </c>
      <c r="I17" s="6">
        <v>1847</v>
      </c>
      <c r="J17" s="177">
        <f t="shared" si="3"/>
        <v>1.9315638660559284</v>
      </c>
      <c r="K17" s="221">
        <f t="shared" si="4"/>
        <v>59.375</v>
      </c>
      <c r="L17" s="225">
        <f t="shared" si="5"/>
        <v>60.683012259194392</v>
      </c>
      <c r="M17" s="119">
        <f t="shared" si="6"/>
        <v>41.988950276243095</v>
      </c>
      <c r="N17" s="120">
        <f t="shared" si="7"/>
        <v>37.520303194369248</v>
      </c>
      <c r="O17" s="226">
        <f t="shared" si="9"/>
        <v>70.718232044198885</v>
      </c>
      <c r="P17" s="225">
        <f t="shared" si="10"/>
        <v>61.829994585814838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52</v>
      </c>
      <c r="B18" s="97">
        <v>122</v>
      </c>
      <c r="C18" s="6">
        <v>687</v>
      </c>
      <c r="D18" s="154">
        <f t="shared" si="1"/>
        <v>0.7488391358374572</v>
      </c>
      <c r="E18" s="99">
        <v>187</v>
      </c>
      <c r="F18" s="6">
        <v>920</v>
      </c>
      <c r="G18" s="118">
        <f t="shared" si="2"/>
        <v>0.90152769747866224</v>
      </c>
      <c r="H18" s="97">
        <v>110</v>
      </c>
      <c r="I18" s="6">
        <v>779</v>
      </c>
      <c r="J18" s="177">
        <f t="shared" si="3"/>
        <v>0.81466608102737859</v>
      </c>
      <c r="K18" s="221">
        <f t="shared" si="4"/>
        <v>65.240641711229955</v>
      </c>
      <c r="L18" s="225">
        <f t="shared" si="5"/>
        <v>74.673913043478251</v>
      </c>
      <c r="M18" s="119">
        <f t="shared" si="6"/>
        <v>110.90909090909091</v>
      </c>
      <c r="N18" s="120">
        <f t="shared" si="7"/>
        <v>88.189987163029528</v>
      </c>
      <c r="O18" s="226">
        <f t="shared" si="9"/>
        <v>170</v>
      </c>
      <c r="P18" s="225">
        <f t="shared" si="10"/>
        <v>118.10012836970476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41</v>
      </c>
      <c r="B19" s="165">
        <v>122</v>
      </c>
      <c r="C19" s="135">
        <v>675</v>
      </c>
      <c r="D19" s="154">
        <f t="shared" si="1"/>
        <v>0.73575897625951037</v>
      </c>
      <c r="E19" s="99">
        <v>162</v>
      </c>
      <c r="F19" s="6">
        <v>858</v>
      </c>
      <c r="G19" s="118">
        <f t="shared" si="2"/>
        <v>0.84077257003988293</v>
      </c>
      <c r="H19" s="97">
        <v>84</v>
      </c>
      <c r="I19" s="6">
        <v>575</v>
      </c>
      <c r="J19" s="177">
        <f t="shared" si="3"/>
        <v>0.60132605467361067</v>
      </c>
      <c r="K19" s="221">
        <f t="shared" si="4"/>
        <v>75.308641975308646</v>
      </c>
      <c r="L19" s="225">
        <f t="shared" si="5"/>
        <v>78.671328671328666</v>
      </c>
      <c r="M19" s="119">
        <f t="shared" si="6"/>
        <v>145.23809523809524</v>
      </c>
      <c r="N19" s="120">
        <f t="shared" si="7"/>
        <v>117.39130434782609</v>
      </c>
      <c r="O19" s="226">
        <f t="shared" si="9"/>
        <v>192.85714285714286</v>
      </c>
      <c r="P19" s="225">
        <f t="shared" si="10"/>
        <v>149.21739130434784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49</v>
      </c>
      <c r="B20" s="165">
        <v>143</v>
      </c>
      <c r="C20" s="135">
        <v>675</v>
      </c>
      <c r="D20" s="154">
        <f t="shared" si="1"/>
        <v>0.73575897625951037</v>
      </c>
      <c r="E20" s="99">
        <v>165</v>
      </c>
      <c r="F20" s="6">
        <v>789</v>
      </c>
      <c r="G20" s="118">
        <f t="shared" si="2"/>
        <v>0.77315799272898311</v>
      </c>
      <c r="H20" s="97">
        <v>98</v>
      </c>
      <c r="I20" s="6">
        <v>433</v>
      </c>
      <c r="J20" s="177">
        <f t="shared" si="3"/>
        <v>0.45282466378030156</v>
      </c>
      <c r="K20" s="221">
        <f t="shared" si="4"/>
        <v>86.666666666666671</v>
      </c>
      <c r="L20" s="225">
        <f t="shared" si="5"/>
        <v>85.551330798479086</v>
      </c>
      <c r="M20" s="119">
        <f t="shared" si="6"/>
        <v>145.91836734693877</v>
      </c>
      <c r="N20" s="120">
        <f t="shared" si="7"/>
        <v>155.88914549653578</v>
      </c>
      <c r="O20" s="226">
        <f t="shared" si="9"/>
        <v>168.36734693877551</v>
      </c>
      <c r="P20" s="225">
        <f t="shared" si="10"/>
        <v>182.21709006928407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102</v>
      </c>
      <c r="B21" s="97">
        <v>100</v>
      </c>
      <c r="C21" s="6">
        <v>554</v>
      </c>
      <c r="D21" s="154">
        <f t="shared" si="1"/>
        <v>0.60386736718187961</v>
      </c>
      <c r="E21" s="99">
        <v>145</v>
      </c>
      <c r="F21" s="6">
        <v>733</v>
      </c>
      <c r="G21" s="118">
        <f t="shared" si="2"/>
        <v>0.71828239375202108</v>
      </c>
      <c r="H21" s="97">
        <v>182</v>
      </c>
      <c r="I21" s="6">
        <v>1263</v>
      </c>
      <c r="J21" s="177">
        <f t="shared" si="3"/>
        <v>1.3208257513961221</v>
      </c>
      <c r="K21" s="221">
        <f t="shared" si="4"/>
        <v>68.965517241379317</v>
      </c>
      <c r="L21" s="225">
        <f t="shared" si="5"/>
        <v>75.579809004092766</v>
      </c>
      <c r="M21" s="119">
        <f t="shared" si="6"/>
        <v>54.945054945054949</v>
      </c>
      <c r="N21" s="120">
        <f t="shared" si="7"/>
        <v>43.86381631037213</v>
      </c>
      <c r="O21" s="226">
        <f t="shared" si="9"/>
        <v>79.670329670329664</v>
      </c>
      <c r="P21" s="225">
        <f t="shared" si="10"/>
        <v>58.036421219319081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29</v>
      </c>
      <c r="B22" s="165">
        <v>87</v>
      </c>
      <c r="C22" s="135">
        <v>516</v>
      </c>
      <c r="D22" s="154">
        <f t="shared" si="1"/>
        <v>0.56244686185171455</v>
      </c>
      <c r="E22" s="99">
        <v>97</v>
      </c>
      <c r="F22" s="6">
        <v>469</v>
      </c>
      <c r="G22" s="118">
        <f t="shared" si="2"/>
        <v>0.45958314143205714</v>
      </c>
      <c r="H22" s="97">
        <v>100</v>
      </c>
      <c r="I22" s="6">
        <v>481</v>
      </c>
      <c r="J22" s="177">
        <f t="shared" si="3"/>
        <v>0.50302231704001166</v>
      </c>
      <c r="K22" s="221">
        <f t="shared" si="4"/>
        <v>89.690721649484544</v>
      </c>
      <c r="L22" s="225">
        <f t="shared" si="5"/>
        <v>110.02132196162047</v>
      </c>
      <c r="M22" s="119">
        <f t="shared" si="6"/>
        <v>87</v>
      </c>
      <c r="N22" s="120">
        <f t="shared" si="7"/>
        <v>107.27650727650729</v>
      </c>
      <c r="O22" s="226">
        <f t="shared" si="9"/>
        <v>97</v>
      </c>
      <c r="P22" s="225">
        <f t="shared" si="10"/>
        <v>97.505197505197501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54</v>
      </c>
      <c r="B23" s="165">
        <v>118</v>
      </c>
      <c r="C23" s="135">
        <v>490</v>
      </c>
      <c r="D23" s="154">
        <f t="shared" si="1"/>
        <v>0.53410651609949633</v>
      </c>
      <c r="E23" s="99">
        <v>162</v>
      </c>
      <c r="F23" s="6">
        <v>714</v>
      </c>
      <c r="G23" s="118">
        <f t="shared" si="2"/>
        <v>0.69966388695626613</v>
      </c>
      <c r="H23" s="97">
        <v>177</v>
      </c>
      <c r="I23" s="6">
        <v>927</v>
      </c>
      <c r="J23" s="177">
        <f t="shared" si="3"/>
        <v>0.9694421785781514</v>
      </c>
      <c r="K23" s="221">
        <f t="shared" si="4"/>
        <v>72.839506172839506</v>
      </c>
      <c r="L23" s="225">
        <f t="shared" si="5"/>
        <v>68.627450980392155</v>
      </c>
      <c r="M23" s="119">
        <f t="shared" si="6"/>
        <v>66.666666666666657</v>
      </c>
      <c r="N23" s="120">
        <f t="shared" si="7"/>
        <v>52.858683926645092</v>
      </c>
      <c r="O23" s="226">
        <f t="shared" si="9"/>
        <v>91.525423728813564</v>
      </c>
      <c r="P23" s="225">
        <f t="shared" si="10"/>
        <v>77.022653721682843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25</v>
      </c>
      <c r="B24" s="165">
        <v>77</v>
      </c>
      <c r="C24" s="135">
        <v>345</v>
      </c>
      <c r="D24" s="154">
        <f t="shared" si="1"/>
        <v>0.37605458786597196</v>
      </c>
      <c r="E24" s="99">
        <v>53</v>
      </c>
      <c r="F24" s="6">
        <v>208</v>
      </c>
      <c r="G24" s="118">
        <f t="shared" si="2"/>
        <v>0.2038236533430019</v>
      </c>
      <c r="H24" s="97">
        <v>63</v>
      </c>
      <c r="I24" s="6">
        <v>188</v>
      </c>
      <c r="J24" s="177">
        <f t="shared" si="3"/>
        <v>0.19660747526719793</v>
      </c>
      <c r="K24" s="221">
        <f t="shared" si="4"/>
        <v>145.28301886792451</v>
      </c>
      <c r="L24" s="225">
        <f t="shared" si="5"/>
        <v>165.86538461538461</v>
      </c>
      <c r="M24" s="119">
        <f t="shared" si="6"/>
        <v>122.22222222222223</v>
      </c>
      <c r="N24" s="120">
        <f t="shared" si="7"/>
        <v>183.51063829787233</v>
      </c>
      <c r="O24" s="226">
        <f t="shared" si="9"/>
        <v>84.126984126984127</v>
      </c>
      <c r="P24" s="225">
        <f t="shared" si="10"/>
        <v>110.63829787234043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24</v>
      </c>
      <c r="B25" s="165">
        <v>70</v>
      </c>
      <c r="C25" s="135">
        <v>312</v>
      </c>
      <c r="D25" s="154">
        <f t="shared" si="1"/>
        <v>0.34008414902661815</v>
      </c>
      <c r="E25" s="99">
        <v>126</v>
      </c>
      <c r="F25" s="6">
        <v>393</v>
      </c>
      <c r="G25" s="118">
        <f t="shared" si="2"/>
        <v>0.38510911424903727</v>
      </c>
      <c r="H25" s="97">
        <v>110</v>
      </c>
      <c r="I25" s="6">
        <v>341</v>
      </c>
      <c r="J25" s="177">
        <f t="shared" si="3"/>
        <v>0.3566124950325239</v>
      </c>
      <c r="K25" s="221">
        <f t="shared" si="4"/>
        <v>55.555555555555557</v>
      </c>
      <c r="L25" s="225">
        <f t="shared" si="5"/>
        <v>79.389312977099237</v>
      </c>
      <c r="M25" s="119">
        <f t="shared" si="6"/>
        <v>63.636363636363633</v>
      </c>
      <c r="N25" s="120">
        <f t="shared" si="7"/>
        <v>91.495601173020518</v>
      </c>
      <c r="O25" s="226">
        <f t="shared" si="9"/>
        <v>114.54545454545455</v>
      </c>
      <c r="P25" s="225">
        <f t="shared" si="10"/>
        <v>115.2492668621701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43</v>
      </c>
      <c r="B26" s="165">
        <v>50</v>
      </c>
      <c r="C26" s="135">
        <v>279</v>
      </c>
      <c r="D26" s="154">
        <f t="shared" si="1"/>
        <v>0.3041137101872643</v>
      </c>
      <c r="E26" s="99">
        <v>77</v>
      </c>
      <c r="F26" s="6">
        <v>368</v>
      </c>
      <c r="G26" s="118">
        <f t="shared" si="2"/>
        <v>0.36061107899146488</v>
      </c>
      <c r="H26" s="97">
        <v>128</v>
      </c>
      <c r="I26" s="6">
        <v>596</v>
      </c>
      <c r="J26" s="177">
        <f t="shared" si="3"/>
        <v>0.62328752797473386</v>
      </c>
      <c r="K26" s="221">
        <f t="shared" si="4"/>
        <v>64.935064935064929</v>
      </c>
      <c r="L26" s="225">
        <f t="shared" si="5"/>
        <v>75.815217391304344</v>
      </c>
      <c r="M26" s="119">
        <f t="shared" si="6"/>
        <v>39.0625</v>
      </c>
      <c r="N26" s="120">
        <f t="shared" si="7"/>
        <v>46.812080536912752</v>
      </c>
      <c r="O26" s="226">
        <f t="shared" si="9"/>
        <v>60.15625</v>
      </c>
      <c r="P26" s="225">
        <f t="shared" si="10"/>
        <v>61.744966442953022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87</v>
      </c>
      <c r="B27" s="165">
        <v>51</v>
      </c>
      <c r="C27" s="135">
        <v>250</v>
      </c>
      <c r="D27" s="154">
        <f t="shared" si="1"/>
        <v>0.27250332454055937</v>
      </c>
      <c r="E27" s="99">
        <v>37</v>
      </c>
      <c r="F27" s="6">
        <v>201</v>
      </c>
      <c r="G27" s="118">
        <f t="shared" si="2"/>
        <v>0.19696420347088162</v>
      </c>
      <c r="H27" s="97">
        <v>64</v>
      </c>
      <c r="I27" s="6">
        <v>210</v>
      </c>
      <c r="J27" s="177">
        <f t="shared" si="3"/>
        <v>0.21961473301123172</v>
      </c>
      <c r="K27" s="221">
        <f t="shared" si="4"/>
        <v>137.83783783783784</v>
      </c>
      <c r="L27" s="225">
        <f t="shared" si="5"/>
        <v>124.37810945273631</v>
      </c>
      <c r="M27" s="119">
        <f t="shared" si="6"/>
        <v>79.6875</v>
      </c>
      <c r="N27" s="120">
        <f t="shared" si="7"/>
        <v>119.04761904761905</v>
      </c>
      <c r="O27" s="226">
        <f t="shared" si="9"/>
        <v>57.8125</v>
      </c>
      <c r="P27" s="225">
        <f t="shared" si="10"/>
        <v>95.714285714285722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45</v>
      </c>
      <c r="B28" s="97">
        <v>20</v>
      </c>
      <c r="C28" s="6">
        <v>206</v>
      </c>
      <c r="D28" s="154">
        <f t="shared" si="1"/>
        <v>0.22454273942142094</v>
      </c>
      <c r="E28" s="99">
        <v>28</v>
      </c>
      <c r="F28" s="6">
        <v>111</v>
      </c>
      <c r="G28" s="118">
        <f t="shared" si="2"/>
        <v>0.1087712765436212</v>
      </c>
      <c r="H28" s="97">
        <v>6</v>
      </c>
      <c r="I28" s="6">
        <v>56</v>
      </c>
      <c r="J28" s="177">
        <f t="shared" si="3"/>
        <v>5.8563928802995123E-2</v>
      </c>
      <c r="K28" s="221">
        <f t="shared" si="4"/>
        <v>71.428571428571431</v>
      </c>
      <c r="L28" s="225">
        <f t="shared" si="5"/>
        <v>185.58558558558559</v>
      </c>
      <c r="M28" s="119">
        <f t="shared" si="6"/>
        <v>333.33333333333337</v>
      </c>
      <c r="N28" s="120">
        <f t="shared" si="7"/>
        <v>367.85714285714283</v>
      </c>
      <c r="O28" s="226">
        <f t="shared" si="9"/>
        <v>466.66666666666669</v>
      </c>
      <c r="P28" s="225">
        <f t="shared" si="10"/>
        <v>198.21428571428572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74</v>
      </c>
      <c r="B29" s="97">
        <v>49</v>
      </c>
      <c r="C29" s="6">
        <v>170</v>
      </c>
      <c r="D29" s="154">
        <f t="shared" si="1"/>
        <v>0.18530226068758038</v>
      </c>
      <c r="E29" s="99">
        <v>7</v>
      </c>
      <c r="F29" s="6">
        <v>32</v>
      </c>
      <c r="G29" s="118">
        <f t="shared" si="2"/>
        <v>3.1357485129692594E-2</v>
      </c>
      <c r="H29" s="97">
        <v>40</v>
      </c>
      <c r="I29" s="6">
        <v>89</v>
      </c>
      <c r="J29" s="177">
        <f t="shared" si="3"/>
        <v>9.3074815419045831E-2</v>
      </c>
      <c r="K29" s="221">
        <f t="shared" si="4"/>
        <v>700</v>
      </c>
      <c r="L29" s="225">
        <f t="shared" si="5"/>
        <v>531.25</v>
      </c>
      <c r="M29" s="119">
        <f t="shared" si="6"/>
        <v>122.50000000000001</v>
      </c>
      <c r="N29" s="120">
        <f t="shared" si="7"/>
        <v>191.01123595505618</v>
      </c>
      <c r="O29" s="226">
        <f t="shared" si="9"/>
        <v>17.5</v>
      </c>
      <c r="P29" s="225">
        <f t="shared" si="10"/>
        <v>35.955056179775283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103</v>
      </c>
      <c r="B30" s="97">
        <v>17</v>
      </c>
      <c r="C30" s="6">
        <v>162</v>
      </c>
      <c r="D30" s="154">
        <f t="shared" si="1"/>
        <v>0.1765821543022825</v>
      </c>
      <c r="E30" s="99">
        <v>10</v>
      </c>
      <c r="F30" s="6">
        <v>101</v>
      </c>
      <c r="G30" s="118">
        <f t="shared" si="2"/>
        <v>9.8972062440592271E-2</v>
      </c>
      <c r="H30" s="97">
        <v>11</v>
      </c>
      <c r="I30" s="6">
        <v>49</v>
      </c>
      <c r="J30" s="177">
        <f t="shared" si="3"/>
        <v>5.1243437702620735E-2</v>
      </c>
      <c r="K30" s="221">
        <f t="shared" si="4"/>
        <v>170</v>
      </c>
      <c r="L30" s="225">
        <f t="shared" si="5"/>
        <v>160.39603960396042</v>
      </c>
      <c r="M30" s="119">
        <f t="shared" si="6"/>
        <v>154.54545454545453</v>
      </c>
      <c r="N30" s="120">
        <f t="shared" si="7"/>
        <v>330.61224489795921</v>
      </c>
      <c r="O30" s="226">
        <f t="shared" si="9"/>
        <v>90.909090909090907</v>
      </c>
      <c r="P30" s="225">
        <f t="shared" si="10"/>
        <v>206.12244897959181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50</v>
      </c>
      <c r="B31" s="97">
        <v>21</v>
      </c>
      <c r="C31" s="6">
        <v>124</v>
      </c>
      <c r="D31" s="154">
        <f t="shared" si="1"/>
        <v>0.13516164897211747</v>
      </c>
      <c r="E31" s="99">
        <v>54</v>
      </c>
      <c r="F31" s="6">
        <v>312</v>
      </c>
      <c r="G31" s="118">
        <f t="shared" si="2"/>
        <v>0.30573548001450285</v>
      </c>
      <c r="H31" s="97">
        <v>232</v>
      </c>
      <c r="I31" s="6">
        <v>1482</v>
      </c>
      <c r="J31" s="177">
        <f t="shared" si="3"/>
        <v>1.5498525443935496</v>
      </c>
      <c r="K31" s="221">
        <f t="shared" si="4"/>
        <v>38.888888888888893</v>
      </c>
      <c r="L31" s="225">
        <f t="shared" si="5"/>
        <v>39.743589743589745</v>
      </c>
      <c r="M31" s="119">
        <f t="shared" si="6"/>
        <v>9.0517241379310338</v>
      </c>
      <c r="N31" s="120">
        <f t="shared" si="7"/>
        <v>8.3670715249662617</v>
      </c>
      <c r="O31" s="226">
        <f t="shared" si="9"/>
        <v>23.275862068965516</v>
      </c>
      <c r="P31" s="225">
        <f t="shared" si="10"/>
        <v>21.052631578947366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31</v>
      </c>
      <c r="B32" s="97">
        <v>17</v>
      </c>
      <c r="C32" s="6">
        <v>84</v>
      </c>
      <c r="D32" s="154">
        <f t="shared" si="1"/>
        <v>9.1561117045627957E-2</v>
      </c>
      <c r="E32" s="99">
        <v>19</v>
      </c>
      <c r="F32" s="6">
        <v>64</v>
      </c>
      <c r="G32" s="118">
        <f t="shared" si="2"/>
        <v>6.2714970259385189E-2</v>
      </c>
      <c r="H32" s="97">
        <v>6</v>
      </c>
      <c r="I32" s="6">
        <v>24</v>
      </c>
      <c r="J32" s="177">
        <f t="shared" si="3"/>
        <v>2.5098826629855055E-2</v>
      </c>
      <c r="K32" s="221">
        <f t="shared" si="4"/>
        <v>89.473684210526315</v>
      </c>
      <c r="L32" s="225">
        <f t="shared" si="5"/>
        <v>131.25</v>
      </c>
      <c r="M32" s="119">
        <f t="shared" si="6"/>
        <v>283.33333333333337</v>
      </c>
      <c r="N32" s="120">
        <f t="shared" si="7"/>
        <v>350</v>
      </c>
      <c r="O32" s="226">
        <f t="shared" si="9"/>
        <v>316.66666666666663</v>
      </c>
      <c r="P32" s="225">
        <f t="shared" si="10"/>
        <v>266.66666666666663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58</v>
      </c>
      <c r="B33" s="97">
        <v>25</v>
      </c>
      <c r="C33" s="6">
        <v>82</v>
      </c>
      <c r="D33" s="154">
        <f t="shared" si="1"/>
        <v>8.938109044930348E-2</v>
      </c>
      <c r="E33" s="99">
        <v>28</v>
      </c>
      <c r="F33" s="6">
        <v>118</v>
      </c>
      <c r="G33" s="118">
        <f t="shared" si="2"/>
        <v>0.11563072641574146</v>
      </c>
      <c r="H33" s="97">
        <v>34</v>
      </c>
      <c r="I33" s="6">
        <v>66</v>
      </c>
      <c r="J33" s="177">
        <f t="shared" si="3"/>
        <v>6.9021773232101402E-2</v>
      </c>
      <c r="K33" s="221">
        <f t="shared" si="4"/>
        <v>89.285714285714292</v>
      </c>
      <c r="L33" s="225">
        <f t="shared" si="5"/>
        <v>69.491525423728817</v>
      </c>
      <c r="M33" s="119">
        <f t="shared" si="6"/>
        <v>73.529411764705884</v>
      </c>
      <c r="N33" s="120">
        <f t="shared" si="7"/>
        <v>124.24242424242425</v>
      </c>
      <c r="O33" s="226">
        <f t="shared" si="9"/>
        <v>82.35294117647058</v>
      </c>
      <c r="P33" s="225">
        <f t="shared" si="10"/>
        <v>178.78787878787878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55</v>
      </c>
      <c r="B34" s="97">
        <v>17</v>
      </c>
      <c r="C34" s="6">
        <v>82</v>
      </c>
      <c r="D34" s="154">
        <f t="shared" si="1"/>
        <v>8.938109044930348E-2</v>
      </c>
      <c r="E34" s="99">
        <v>14</v>
      </c>
      <c r="F34" s="6">
        <v>33</v>
      </c>
      <c r="G34" s="118">
        <f t="shared" si="2"/>
        <v>3.2337406539995492E-2</v>
      </c>
      <c r="H34" s="97">
        <v>7</v>
      </c>
      <c r="I34" s="6">
        <v>27</v>
      </c>
      <c r="J34" s="177">
        <f t="shared" si="3"/>
        <v>2.8236179958586939E-2</v>
      </c>
      <c r="K34" s="221">
        <f t="shared" si="4"/>
        <v>121.42857142857142</v>
      </c>
      <c r="L34" s="225">
        <f t="shared" si="5"/>
        <v>248.4848484848485</v>
      </c>
      <c r="M34" s="119">
        <f t="shared" si="6"/>
        <v>242.85714285714283</v>
      </c>
      <c r="N34" s="120">
        <f t="shared" si="7"/>
        <v>303.7037037037037</v>
      </c>
      <c r="O34" s="226">
        <f t="shared" si="9"/>
        <v>200</v>
      </c>
      <c r="P34" s="225">
        <f t="shared" si="10"/>
        <v>122.22222222222223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35</v>
      </c>
      <c r="B35" s="97">
        <v>18</v>
      </c>
      <c r="C35" s="6">
        <v>74</v>
      </c>
      <c r="D35" s="154">
        <f t="shared" si="1"/>
        <v>8.0660984064005584E-2</v>
      </c>
      <c r="E35" s="99">
        <v>29</v>
      </c>
      <c r="F35" s="6">
        <v>142</v>
      </c>
      <c r="G35" s="118">
        <f t="shared" si="2"/>
        <v>0.13914884026301091</v>
      </c>
      <c r="H35" s="97">
        <v>22</v>
      </c>
      <c r="I35" s="6">
        <v>44</v>
      </c>
      <c r="J35" s="177">
        <f t="shared" si="3"/>
        <v>4.6014515488067599E-2</v>
      </c>
      <c r="K35" s="221">
        <f t="shared" si="4"/>
        <v>62.068965517241381</v>
      </c>
      <c r="L35" s="225">
        <f t="shared" si="5"/>
        <v>52.112676056338024</v>
      </c>
      <c r="M35" s="119">
        <f t="shared" si="6"/>
        <v>81.818181818181827</v>
      </c>
      <c r="N35" s="120">
        <f t="shared" si="7"/>
        <v>168.18181818181819</v>
      </c>
      <c r="O35" s="226">
        <f t="shared" si="9"/>
        <v>131.81818181818181</v>
      </c>
      <c r="P35" s="225">
        <f t="shared" si="10"/>
        <v>322.72727272727269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60</v>
      </c>
      <c r="B36" s="97">
        <v>10</v>
      </c>
      <c r="C36" s="6">
        <v>69</v>
      </c>
      <c r="D36" s="154">
        <f t="shared" si="1"/>
        <v>7.5210917573194397E-2</v>
      </c>
      <c r="E36" s="99">
        <v>2</v>
      </c>
      <c r="F36" s="6">
        <v>4</v>
      </c>
      <c r="G36" s="118">
        <f t="shared" si="2"/>
        <v>3.9196856412115743E-3</v>
      </c>
      <c r="H36" s="97">
        <v>4</v>
      </c>
      <c r="I36" s="6">
        <v>19</v>
      </c>
      <c r="J36" s="177">
        <f t="shared" si="3"/>
        <v>1.9869904415301919E-2</v>
      </c>
      <c r="K36" s="221">
        <f t="shared" si="4"/>
        <v>500</v>
      </c>
      <c r="L36" s="225">
        <f t="shared" si="5"/>
        <v>1725</v>
      </c>
      <c r="M36" s="119">
        <f t="shared" si="6"/>
        <v>250</v>
      </c>
      <c r="N36" s="120">
        <f t="shared" si="7"/>
        <v>363.15789473684214</v>
      </c>
      <c r="O36" s="226">
        <f t="shared" si="9"/>
        <v>50</v>
      </c>
      <c r="P36" s="225">
        <f t="shared" si="10"/>
        <v>21.052631578947366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21</v>
      </c>
      <c r="B37" s="97">
        <v>16</v>
      </c>
      <c r="C37" s="6">
        <v>68</v>
      </c>
      <c r="D37" s="154">
        <f t="shared" si="1"/>
        <v>7.4120904275032151E-2</v>
      </c>
      <c r="E37" s="99">
        <v>58</v>
      </c>
      <c r="F37" s="6">
        <v>279</v>
      </c>
      <c r="G37" s="118">
        <f t="shared" si="2"/>
        <v>0.27339807347450734</v>
      </c>
      <c r="H37" s="97">
        <v>44</v>
      </c>
      <c r="I37" s="6">
        <v>230</v>
      </c>
      <c r="J37" s="177">
        <f t="shared" si="3"/>
        <v>0.24053042186944429</v>
      </c>
      <c r="K37" s="221">
        <f t="shared" si="4"/>
        <v>27.586206896551722</v>
      </c>
      <c r="L37" s="225">
        <f t="shared" si="5"/>
        <v>24.372759856630825</v>
      </c>
      <c r="M37" s="119">
        <f t="shared" si="6"/>
        <v>36.363636363636367</v>
      </c>
      <c r="N37" s="120">
        <f t="shared" si="7"/>
        <v>29.565217391304348</v>
      </c>
      <c r="O37" s="226">
        <f t="shared" si="9"/>
        <v>131.81818181818181</v>
      </c>
      <c r="P37" s="225">
        <f t="shared" si="10"/>
        <v>121.30434782608697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53</v>
      </c>
      <c r="B38" s="97">
        <v>13</v>
      </c>
      <c r="C38" s="6">
        <v>48</v>
      </c>
      <c r="D38" s="154">
        <f t="shared" ref="D38:D69" si="11">IF($C$83&lt;&gt;0,C38/$C$83*100,0)</f>
        <v>5.2320638311787404E-2</v>
      </c>
      <c r="E38" s="99">
        <v>22</v>
      </c>
      <c r="F38" s="6">
        <v>75</v>
      </c>
      <c r="G38" s="118">
        <f t="shared" ref="G38:G69" si="12">IF($F$83&lt;&gt;0,F38/$F$83*100,0)</f>
        <v>7.3494105772717033E-2</v>
      </c>
      <c r="H38" s="97">
        <v>23</v>
      </c>
      <c r="I38" s="6">
        <v>65</v>
      </c>
      <c r="J38" s="177">
        <f t="shared" ref="J38:J69" si="13">IF($I$83&lt;&gt;0,I38/$I$83*100,0)</f>
        <v>6.7975988789190769E-2</v>
      </c>
      <c r="K38" s="221">
        <f t="shared" ref="K38:K69" si="14">IF(OR(B38&lt;&gt;0)*(E38&lt;&gt;0),B38/E38*100," ")</f>
        <v>59.090909090909093</v>
      </c>
      <c r="L38" s="225">
        <f t="shared" ref="L38:L69" si="15">IF(OR(C38&lt;&gt;0)*(F38&lt;&gt;0),C38/F38*100," ")</f>
        <v>64</v>
      </c>
      <c r="M38" s="119">
        <f t="shared" ref="M38:M69" si="16">IF(OR(B38&lt;&gt;0)*(H38&lt;&gt;0),B38/H38*100," ")</f>
        <v>56.521739130434781</v>
      </c>
      <c r="N38" s="120">
        <f t="shared" ref="N38:N69" si="17">IF(OR(C38&lt;&gt;0)*(I38&lt;&gt;0),C38/I38*100," ")</f>
        <v>73.846153846153854</v>
      </c>
      <c r="O38" s="226">
        <f t="shared" si="9"/>
        <v>95.652173913043484</v>
      </c>
      <c r="P38" s="225">
        <f t="shared" si="10"/>
        <v>115.38461538461537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36</v>
      </c>
      <c r="B39" s="97">
        <v>10</v>
      </c>
      <c r="C39" s="6">
        <v>45</v>
      </c>
      <c r="D39" s="154">
        <f t="shared" si="11"/>
        <v>4.9050598417300688E-2</v>
      </c>
      <c r="E39" s="99">
        <v>8</v>
      </c>
      <c r="F39" s="6">
        <v>14</v>
      </c>
      <c r="G39" s="118">
        <f t="shared" si="12"/>
        <v>1.3718899744240513E-2</v>
      </c>
      <c r="H39" s="97">
        <v>22</v>
      </c>
      <c r="I39" s="6">
        <v>132</v>
      </c>
      <c r="J39" s="177">
        <f t="shared" si="13"/>
        <v>0.1380435464642028</v>
      </c>
      <c r="K39" s="221">
        <f t="shared" si="14"/>
        <v>125</v>
      </c>
      <c r="L39" s="225">
        <f t="shared" si="15"/>
        <v>321.42857142857144</v>
      </c>
      <c r="M39" s="119">
        <f t="shared" si="16"/>
        <v>45.454545454545453</v>
      </c>
      <c r="N39" s="120">
        <f t="shared" si="17"/>
        <v>34.090909090909086</v>
      </c>
      <c r="O39" s="226">
        <f t="shared" ref="O39:O70" si="18">IF(OR(E39&lt;&gt;0)*(H39&lt;&gt;0),E39/H39*100," ")</f>
        <v>36.363636363636367</v>
      </c>
      <c r="P39" s="225">
        <f t="shared" si="10"/>
        <v>10.606060606060606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30</v>
      </c>
      <c r="B40" s="97">
        <v>13</v>
      </c>
      <c r="C40" s="6">
        <v>43</v>
      </c>
      <c r="D40" s="154">
        <f t="shared" si="11"/>
        <v>4.6870571820976217E-2</v>
      </c>
      <c r="E40" s="99">
        <v>3</v>
      </c>
      <c r="F40" s="6">
        <v>15</v>
      </c>
      <c r="G40" s="118">
        <f t="shared" si="12"/>
        <v>1.4698821154543405E-2</v>
      </c>
      <c r="H40" s="97">
        <v>37</v>
      </c>
      <c r="I40" s="6">
        <v>354</v>
      </c>
      <c r="J40" s="177">
        <f t="shared" si="13"/>
        <v>0.37020769279036203</v>
      </c>
      <c r="K40" s="221">
        <f t="shared" si="14"/>
        <v>433.33333333333331</v>
      </c>
      <c r="L40" s="225">
        <f t="shared" si="15"/>
        <v>286.66666666666669</v>
      </c>
      <c r="M40" s="119">
        <f t="shared" si="16"/>
        <v>35.135135135135137</v>
      </c>
      <c r="N40" s="120">
        <f t="shared" si="17"/>
        <v>12.146892655367232</v>
      </c>
      <c r="O40" s="226">
        <f t="shared" si="18"/>
        <v>8.1081081081081088</v>
      </c>
      <c r="P40" s="225">
        <f t="shared" si="10"/>
        <v>4.2372881355932197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85</v>
      </c>
      <c r="B41" s="97">
        <v>12</v>
      </c>
      <c r="C41" s="6">
        <v>40</v>
      </c>
      <c r="D41" s="154">
        <f t="shared" si="11"/>
        <v>4.3600531926489501E-2</v>
      </c>
      <c r="E41" s="99">
        <v>7</v>
      </c>
      <c r="F41" s="6">
        <v>19</v>
      </c>
      <c r="G41" s="118">
        <f t="shared" si="12"/>
        <v>1.8618506795754979E-2</v>
      </c>
      <c r="H41" s="97">
        <v>8</v>
      </c>
      <c r="I41" s="6">
        <v>42</v>
      </c>
      <c r="J41" s="177">
        <f t="shared" si="13"/>
        <v>4.3922946602246347E-2</v>
      </c>
      <c r="K41" s="221">
        <f t="shared" si="14"/>
        <v>171.42857142857142</v>
      </c>
      <c r="L41" s="225">
        <f t="shared" si="15"/>
        <v>210.52631578947367</v>
      </c>
      <c r="M41" s="119">
        <f t="shared" si="16"/>
        <v>150</v>
      </c>
      <c r="N41" s="120">
        <f t="shared" si="17"/>
        <v>95.238095238095227</v>
      </c>
      <c r="O41" s="226">
        <f t="shared" si="18"/>
        <v>87.5</v>
      </c>
      <c r="P41" s="225">
        <f t="shared" si="10"/>
        <v>45.238095238095241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63</v>
      </c>
      <c r="B42" s="97">
        <v>2</v>
      </c>
      <c r="C42" s="6">
        <v>36</v>
      </c>
      <c r="D42" s="154">
        <f t="shared" si="11"/>
        <v>3.9240478733840553E-2</v>
      </c>
      <c r="E42" s="99">
        <v>0</v>
      </c>
      <c r="F42" s="6">
        <v>14</v>
      </c>
      <c r="G42" s="118">
        <f t="shared" si="12"/>
        <v>1.3718899744240513E-2</v>
      </c>
      <c r="H42" s="97">
        <v>3</v>
      </c>
      <c r="I42" s="6">
        <v>9</v>
      </c>
      <c r="J42" s="177">
        <f t="shared" si="13"/>
        <v>9.4120599861956446E-3</v>
      </c>
      <c r="K42" s="221" t="str">
        <f t="shared" si="14"/>
        <v xml:space="preserve"> </v>
      </c>
      <c r="L42" s="225">
        <f t="shared" si="15"/>
        <v>257.14285714285717</v>
      </c>
      <c r="M42" s="119">
        <f t="shared" si="16"/>
        <v>66.666666666666657</v>
      </c>
      <c r="N42" s="120">
        <f t="shared" si="17"/>
        <v>400</v>
      </c>
      <c r="O42" s="226" t="str">
        <f t="shared" si="18"/>
        <v xml:space="preserve"> </v>
      </c>
      <c r="P42" s="225">
        <f t="shared" si="10"/>
        <v>155.55555555555557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38</v>
      </c>
      <c r="B43" s="97">
        <v>7</v>
      </c>
      <c r="C43" s="6">
        <v>33</v>
      </c>
      <c r="D43" s="154">
        <f t="shared" si="11"/>
        <v>3.5970438839353837E-2</v>
      </c>
      <c r="E43" s="99">
        <v>2</v>
      </c>
      <c r="F43" s="6">
        <v>10</v>
      </c>
      <c r="G43" s="118">
        <f t="shared" si="12"/>
        <v>9.7992141030289366E-3</v>
      </c>
      <c r="H43" s="97">
        <v>5</v>
      </c>
      <c r="I43" s="6">
        <v>14</v>
      </c>
      <c r="J43" s="177">
        <f t="shared" si="13"/>
        <v>1.4640982200748781E-2</v>
      </c>
      <c r="K43" s="221">
        <f t="shared" si="14"/>
        <v>350</v>
      </c>
      <c r="L43" s="225">
        <f t="shared" si="15"/>
        <v>330</v>
      </c>
      <c r="M43" s="119">
        <f t="shared" si="16"/>
        <v>140</v>
      </c>
      <c r="N43" s="120">
        <f t="shared" si="17"/>
        <v>235.71428571428572</v>
      </c>
      <c r="O43" s="226">
        <f t="shared" si="18"/>
        <v>40</v>
      </c>
      <c r="P43" s="225">
        <f t="shared" si="10"/>
        <v>71.428571428571431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48</v>
      </c>
      <c r="B44" s="97">
        <v>6</v>
      </c>
      <c r="C44" s="6">
        <v>27</v>
      </c>
      <c r="D44" s="154">
        <f t="shared" si="11"/>
        <v>2.9430359050380415E-2</v>
      </c>
      <c r="E44" s="99">
        <v>7</v>
      </c>
      <c r="F44" s="6">
        <v>31</v>
      </c>
      <c r="G44" s="118">
        <f t="shared" si="12"/>
        <v>3.0377563719389704E-2</v>
      </c>
      <c r="H44" s="97">
        <v>4</v>
      </c>
      <c r="I44" s="6">
        <v>24</v>
      </c>
      <c r="J44" s="177">
        <f t="shared" si="13"/>
        <v>2.5098826629855055E-2</v>
      </c>
      <c r="K44" s="221">
        <f t="shared" si="14"/>
        <v>85.714285714285708</v>
      </c>
      <c r="L44" s="225">
        <f t="shared" si="15"/>
        <v>87.096774193548384</v>
      </c>
      <c r="M44" s="119">
        <f t="shared" si="16"/>
        <v>150</v>
      </c>
      <c r="N44" s="120">
        <f t="shared" si="17"/>
        <v>112.5</v>
      </c>
      <c r="O44" s="226">
        <f t="shared" si="18"/>
        <v>175</v>
      </c>
      <c r="P44" s="225">
        <f t="shared" si="10"/>
        <v>129.16666666666669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27</v>
      </c>
      <c r="B45" s="97">
        <v>3</v>
      </c>
      <c r="C45" s="6">
        <v>24</v>
      </c>
      <c r="D45" s="154">
        <f t="shared" si="11"/>
        <v>2.6160319155893702E-2</v>
      </c>
      <c r="E45" s="99">
        <v>0</v>
      </c>
      <c r="F45" s="6">
        <v>1</v>
      </c>
      <c r="G45" s="118">
        <f t="shared" si="12"/>
        <v>9.7992141030289357E-4</v>
      </c>
      <c r="H45" s="97">
        <v>4</v>
      </c>
      <c r="I45" s="6">
        <v>10</v>
      </c>
      <c r="J45" s="177">
        <f t="shared" si="13"/>
        <v>1.0457844429106272E-2</v>
      </c>
      <c r="K45" s="221" t="str">
        <f t="shared" si="14"/>
        <v xml:space="preserve"> </v>
      </c>
      <c r="L45" s="225">
        <f t="shared" si="15"/>
        <v>2400</v>
      </c>
      <c r="M45" s="119">
        <f t="shared" si="16"/>
        <v>75</v>
      </c>
      <c r="N45" s="120">
        <f t="shared" si="17"/>
        <v>240</v>
      </c>
      <c r="O45" s="226" t="str">
        <f t="shared" si="18"/>
        <v xml:space="preserve"> </v>
      </c>
      <c r="P45" s="225">
        <f t="shared" si="10"/>
        <v>10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73</v>
      </c>
      <c r="B46" s="97">
        <v>5</v>
      </c>
      <c r="C46" s="6">
        <v>24</v>
      </c>
      <c r="D46" s="154">
        <f t="shared" si="11"/>
        <v>2.6160319155893702E-2</v>
      </c>
      <c r="E46" s="99">
        <v>1</v>
      </c>
      <c r="F46" s="6">
        <v>7</v>
      </c>
      <c r="G46" s="118">
        <f t="shared" si="12"/>
        <v>6.8594498721202563E-3</v>
      </c>
      <c r="H46" s="97">
        <v>0</v>
      </c>
      <c r="I46" s="6">
        <v>0</v>
      </c>
      <c r="J46" s="177">
        <f t="shared" si="13"/>
        <v>0</v>
      </c>
      <c r="K46" s="221">
        <f t="shared" si="14"/>
        <v>500</v>
      </c>
      <c r="L46" s="225">
        <f t="shared" si="15"/>
        <v>342.85714285714283</v>
      </c>
      <c r="M46" s="119" t="str">
        <f t="shared" si="16"/>
        <v xml:space="preserve"> </v>
      </c>
      <c r="N46" s="120" t="str">
        <f t="shared" si="17"/>
        <v xml:space="preserve"> </v>
      </c>
      <c r="O46" s="226" t="str">
        <f t="shared" si="18"/>
        <v xml:space="preserve"> </v>
      </c>
      <c r="P46" s="225" t="str">
        <f t="shared" si="10"/>
        <v xml:space="preserve"> 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89</v>
      </c>
      <c r="B47" s="97">
        <v>5</v>
      </c>
      <c r="C47" s="6">
        <v>23</v>
      </c>
      <c r="D47" s="154">
        <f t="shared" si="11"/>
        <v>2.5070305857731463E-2</v>
      </c>
      <c r="E47" s="99">
        <v>7</v>
      </c>
      <c r="F47" s="6">
        <v>16</v>
      </c>
      <c r="G47" s="118">
        <f t="shared" si="12"/>
        <v>1.5678742564846297E-2</v>
      </c>
      <c r="H47" s="97">
        <v>5</v>
      </c>
      <c r="I47" s="6">
        <v>13</v>
      </c>
      <c r="J47" s="177">
        <f t="shared" si="13"/>
        <v>1.3595197757838153E-2</v>
      </c>
      <c r="K47" s="221">
        <f t="shared" si="14"/>
        <v>71.428571428571431</v>
      </c>
      <c r="L47" s="225">
        <f t="shared" si="15"/>
        <v>143.75</v>
      </c>
      <c r="M47" s="119">
        <f t="shared" si="16"/>
        <v>100</v>
      </c>
      <c r="N47" s="120">
        <f t="shared" si="17"/>
        <v>176.92307692307691</v>
      </c>
      <c r="O47" s="226">
        <f t="shared" si="18"/>
        <v>140</v>
      </c>
      <c r="P47" s="225">
        <f t="shared" si="10"/>
        <v>123.07692307692308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75</v>
      </c>
      <c r="B48" s="97">
        <v>4</v>
      </c>
      <c r="C48" s="6">
        <v>22</v>
      </c>
      <c r="D48" s="154">
        <f t="shared" si="11"/>
        <v>2.3980292559569228E-2</v>
      </c>
      <c r="E48" s="99">
        <v>4</v>
      </c>
      <c r="F48" s="6">
        <v>13</v>
      </c>
      <c r="G48" s="118">
        <f t="shared" si="12"/>
        <v>1.2738978333937619E-2</v>
      </c>
      <c r="H48" s="97">
        <v>7</v>
      </c>
      <c r="I48" s="6">
        <v>18</v>
      </c>
      <c r="J48" s="177">
        <f t="shared" si="13"/>
        <v>1.8824119972391289E-2</v>
      </c>
      <c r="K48" s="221">
        <f t="shared" si="14"/>
        <v>100</v>
      </c>
      <c r="L48" s="225">
        <f t="shared" si="15"/>
        <v>169.23076923076923</v>
      </c>
      <c r="M48" s="119">
        <f t="shared" si="16"/>
        <v>57.142857142857139</v>
      </c>
      <c r="N48" s="120">
        <f t="shared" si="17"/>
        <v>122.22222222222223</v>
      </c>
      <c r="O48" s="226">
        <f t="shared" si="18"/>
        <v>57.142857142857139</v>
      </c>
      <c r="P48" s="225">
        <f t="shared" si="10"/>
        <v>72.222222222222214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23</v>
      </c>
      <c r="B49" s="97">
        <v>7</v>
      </c>
      <c r="C49" s="6">
        <v>19</v>
      </c>
      <c r="D49" s="154">
        <f t="shared" si="11"/>
        <v>2.0710252665082512E-2</v>
      </c>
      <c r="E49" s="99">
        <v>36</v>
      </c>
      <c r="F49" s="6">
        <v>155</v>
      </c>
      <c r="G49" s="118">
        <f t="shared" si="12"/>
        <v>0.15188781859694853</v>
      </c>
      <c r="H49" s="97">
        <v>28</v>
      </c>
      <c r="I49" s="6">
        <v>114</v>
      </c>
      <c r="J49" s="177">
        <f t="shared" si="13"/>
        <v>0.11921942649181151</v>
      </c>
      <c r="K49" s="221">
        <f t="shared" si="14"/>
        <v>19.444444444444446</v>
      </c>
      <c r="L49" s="225">
        <f t="shared" si="15"/>
        <v>12.258064516129032</v>
      </c>
      <c r="M49" s="119">
        <f t="shared" si="16"/>
        <v>25</v>
      </c>
      <c r="N49" s="120">
        <f t="shared" si="17"/>
        <v>16.666666666666664</v>
      </c>
      <c r="O49" s="226">
        <f t="shared" si="18"/>
        <v>128.57142857142858</v>
      </c>
      <c r="P49" s="225">
        <f t="shared" si="10"/>
        <v>135.96491228070175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70</v>
      </c>
      <c r="B50" s="97">
        <v>3</v>
      </c>
      <c r="C50" s="6">
        <v>15</v>
      </c>
      <c r="D50" s="154">
        <f t="shared" si="11"/>
        <v>1.6350199472433564E-2</v>
      </c>
      <c r="E50" s="99">
        <v>0</v>
      </c>
      <c r="F50" s="6">
        <v>0</v>
      </c>
      <c r="G50" s="118">
        <f t="shared" si="12"/>
        <v>0</v>
      </c>
      <c r="H50" s="97">
        <v>56</v>
      </c>
      <c r="I50" s="6">
        <v>67</v>
      </c>
      <c r="J50" s="177">
        <f t="shared" si="13"/>
        <v>7.0067557675012035E-2</v>
      </c>
      <c r="K50" s="221" t="str">
        <f t="shared" si="14"/>
        <v xml:space="preserve"> </v>
      </c>
      <c r="L50" s="225" t="str">
        <f t="shared" si="15"/>
        <v xml:space="preserve"> </v>
      </c>
      <c r="M50" s="119">
        <f t="shared" si="16"/>
        <v>5.3571428571428568</v>
      </c>
      <c r="N50" s="120">
        <f t="shared" si="17"/>
        <v>22.388059701492537</v>
      </c>
      <c r="O50" s="226" t="str">
        <f t="shared" si="18"/>
        <v xml:space="preserve"> </v>
      </c>
      <c r="P50" s="225" t="str">
        <f t="shared" si="10"/>
        <v xml:space="preserve"> 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37</v>
      </c>
      <c r="B51" s="97">
        <v>3</v>
      </c>
      <c r="C51" s="6">
        <v>14</v>
      </c>
      <c r="D51" s="154">
        <f t="shared" si="11"/>
        <v>1.5260186174271325E-2</v>
      </c>
      <c r="E51" s="99">
        <v>5</v>
      </c>
      <c r="F51" s="6">
        <v>22</v>
      </c>
      <c r="G51" s="118">
        <f t="shared" si="12"/>
        <v>2.1558271026663661E-2</v>
      </c>
      <c r="H51" s="97">
        <v>5</v>
      </c>
      <c r="I51" s="6">
        <v>21</v>
      </c>
      <c r="J51" s="177">
        <f t="shared" si="13"/>
        <v>2.1961473301123174E-2</v>
      </c>
      <c r="K51" s="221">
        <f t="shared" si="14"/>
        <v>60</v>
      </c>
      <c r="L51" s="225">
        <f t="shared" si="15"/>
        <v>63.636363636363633</v>
      </c>
      <c r="M51" s="119">
        <f t="shared" si="16"/>
        <v>60</v>
      </c>
      <c r="N51" s="120">
        <f t="shared" si="17"/>
        <v>66.666666666666657</v>
      </c>
      <c r="O51" s="226">
        <f t="shared" si="18"/>
        <v>100</v>
      </c>
      <c r="P51" s="225">
        <f t="shared" si="10"/>
        <v>104.76190476190477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94</v>
      </c>
      <c r="B52" s="97">
        <v>2</v>
      </c>
      <c r="C52" s="6">
        <v>12</v>
      </c>
      <c r="D52" s="154">
        <f t="shared" si="11"/>
        <v>1.3080159577946851E-2</v>
      </c>
      <c r="E52" s="99">
        <v>22</v>
      </c>
      <c r="F52" s="6">
        <v>80</v>
      </c>
      <c r="G52" s="118">
        <f t="shared" si="12"/>
        <v>7.8393712824231493E-2</v>
      </c>
      <c r="H52" s="97">
        <v>8</v>
      </c>
      <c r="I52" s="6">
        <v>21</v>
      </c>
      <c r="J52" s="177">
        <f t="shared" si="13"/>
        <v>2.1961473301123174E-2</v>
      </c>
      <c r="K52" s="221">
        <f t="shared" si="14"/>
        <v>9.0909090909090917</v>
      </c>
      <c r="L52" s="225">
        <f t="shared" si="15"/>
        <v>15</v>
      </c>
      <c r="M52" s="119">
        <f t="shared" si="16"/>
        <v>25</v>
      </c>
      <c r="N52" s="120">
        <f t="shared" si="17"/>
        <v>57.142857142857139</v>
      </c>
      <c r="O52" s="226">
        <f t="shared" si="18"/>
        <v>275</v>
      </c>
      <c r="P52" s="225">
        <f t="shared" si="10"/>
        <v>380.95238095238091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18</v>
      </c>
      <c r="B53" s="97">
        <v>2</v>
      </c>
      <c r="C53" s="6">
        <v>10</v>
      </c>
      <c r="D53" s="154">
        <f t="shared" si="11"/>
        <v>1.0900132981622375E-2</v>
      </c>
      <c r="E53" s="99">
        <v>14</v>
      </c>
      <c r="F53" s="6">
        <v>77</v>
      </c>
      <c r="G53" s="118">
        <f t="shared" si="12"/>
        <v>7.5453948593322814E-2</v>
      </c>
      <c r="H53" s="97">
        <v>18</v>
      </c>
      <c r="I53" s="6">
        <v>240</v>
      </c>
      <c r="J53" s="177">
        <f t="shared" si="13"/>
        <v>0.25098826629855059</v>
      </c>
      <c r="K53" s="221">
        <f t="shared" si="14"/>
        <v>14.285714285714285</v>
      </c>
      <c r="L53" s="225">
        <f t="shared" si="15"/>
        <v>12.987012987012985</v>
      </c>
      <c r="M53" s="119">
        <f t="shared" si="16"/>
        <v>11.111111111111111</v>
      </c>
      <c r="N53" s="120">
        <f t="shared" si="17"/>
        <v>4.1666666666666661</v>
      </c>
      <c r="O53" s="226">
        <f t="shared" si="18"/>
        <v>77.777777777777786</v>
      </c>
      <c r="P53" s="225">
        <f t="shared" si="10"/>
        <v>32.083333333333336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82</v>
      </c>
      <c r="B54" s="97">
        <v>2</v>
      </c>
      <c r="C54" s="6">
        <v>10</v>
      </c>
      <c r="D54" s="154">
        <f t="shared" si="11"/>
        <v>1.0900132981622375E-2</v>
      </c>
      <c r="E54" s="99">
        <v>6</v>
      </c>
      <c r="F54" s="6">
        <v>57</v>
      </c>
      <c r="G54" s="118">
        <f t="shared" si="12"/>
        <v>5.5855520387264941E-2</v>
      </c>
      <c r="H54" s="97">
        <v>1</v>
      </c>
      <c r="I54" s="6">
        <v>2</v>
      </c>
      <c r="J54" s="177">
        <f t="shared" si="13"/>
        <v>2.0915688858212547E-3</v>
      </c>
      <c r="K54" s="221">
        <f t="shared" si="14"/>
        <v>33.333333333333329</v>
      </c>
      <c r="L54" s="225">
        <f t="shared" si="15"/>
        <v>17.543859649122805</v>
      </c>
      <c r="M54" s="119">
        <f t="shared" si="16"/>
        <v>200</v>
      </c>
      <c r="N54" s="120">
        <f t="shared" si="17"/>
        <v>500</v>
      </c>
      <c r="O54" s="226">
        <f t="shared" si="18"/>
        <v>600</v>
      </c>
      <c r="P54" s="225">
        <f t="shared" si="10"/>
        <v>2850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83</v>
      </c>
      <c r="B55" s="97">
        <v>2</v>
      </c>
      <c r="C55" s="6">
        <v>8</v>
      </c>
      <c r="D55" s="154">
        <f t="shared" si="11"/>
        <v>8.7201063852979013E-3</v>
      </c>
      <c r="E55" s="99">
        <v>0</v>
      </c>
      <c r="F55" s="6">
        <v>0</v>
      </c>
      <c r="G55" s="118">
        <f t="shared" si="12"/>
        <v>0</v>
      </c>
      <c r="H55" s="97">
        <v>0</v>
      </c>
      <c r="I55" s="6">
        <v>0</v>
      </c>
      <c r="J55" s="177">
        <f t="shared" si="13"/>
        <v>0</v>
      </c>
      <c r="K55" s="221" t="str">
        <f t="shared" si="14"/>
        <v xml:space="preserve"> </v>
      </c>
      <c r="L55" s="225" t="str">
        <f t="shared" si="15"/>
        <v xml:space="preserve"> </v>
      </c>
      <c r="M55" s="119" t="str">
        <f t="shared" si="16"/>
        <v xml:space="preserve"> </v>
      </c>
      <c r="N55" s="120" t="str">
        <f t="shared" si="17"/>
        <v xml:space="preserve"> </v>
      </c>
      <c r="O55" s="226" t="str">
        <f t="shared" si="18"/>
        <v xml:space="preserve"> </v>
      </c>
      <c r="P55" s="225" t="str">
        <f t="shared" si="10"/>
        <v xml:space="preserve"> 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92</v>
      </c>
      <c r="B56" s="97">
        <v>3</v>
      </c>
      <c r="C56" s="6">
        <v>8</v>
      </c>
      <c r="D56" s="154">
        <f t="shared" si="11"/>
        <v>8.7201063852979013E-3</v>
      </c>
      <c r="E56" s="99">
        <v>10</v>
      </c>
      <c r="F56" s="6">
        <v>46</v>
      </c>
      <c r="G56" s="118">
        <f t="shared" si="12"/>
        <v>4.507638487393311E-2</v>
      </c>
      <c r="H56" s="97">
        <v>7</v>
      </c>
      <c r="I56" s="6">
        <v>42</v>
      </c>
      <c r="J56" s="177">
        <f t="shared" si="13"/>
        <v>4.3922946602246347E-2</v>
      </c>
      <c r="K56" s="221">
        <f t="shared" si="14"/>
        <v>30</v>
      </c>
      <c r="L56" s="225">
        <f t="shared" si="15"/>
        <v>17.391304347826086</v>
      </c>
      <c r="M56" s="119">
        <f t="shared" si="16"/>
        <v>42.857142857142854</v>
      </c>
      <c r="N56" s="120">
        <f t="shared" si="17"/>
        <v>19.047619047619047</v>
      </c>
      <c r="O56" s="226">
        <f t="shared" si="18"/>
        <v>142.85714285714286</v>
      </c>
      <c r="P56" s="225">
        <f t="shared" si="10"/>
        <v>109.52380952380953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93</v>
      </c>
      <c r="B57" s="97">
        <v>4</v>
      </c>
      <c r="C57" s="6">
        <v>8</v>
      </c>
      <c r="D57" s="154">
        <f t="shared" si="11"/>
        <v>8.7201063852979013E-3</v>
      </c>
      <c r="E57" s="99">
        <v>0</v>
      </c>
      <c r="F57" s="6">
        <v>0</v>
      </c>
      <c r="G57" s="118">
        <f t="shared" si="12"/>
        <v>0</v>
      </c>
      <c r="H57" s="97">
        <v>0</v>
      </c>
      <c r="I57" s="6">
        <v>0</v>
      </c>
      <c r="J57" s="177">
        <f t="shared" si="13"/>
        <v>0</v>
      </c>
      <c r="K57" s="221" t="str">
        <f t="shared" si="14"/>
        <v xml:space="preserve"> </v>
      </c>
      <c r="L57" s="225" t="str">
        <f t="shared" si="15"/>
        <v xml:space="preserve"> </v>
      </c>
      <c r="M57" s="119" t="str">
        <f t="shared" si="16"/>
        <v xml:space="preserve"> </v>
      </c>
      <c r="N57" s="120" t="str">
        <f t="shared" si="17"/>
        <v xml:space="preserve"> </v>
      </c>
      <c r="O57" s="226" t="str">
        <f t="shared" si="18"/>
        <v xml:space="preserve"> </v>
      </c>
      <c r="P57" s="225" t="str">
        <f t="shared" si="10"/>
        <v xml:space="preserve"> 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59</v>
      </c>
      <c r="B58" s="97">
        <v>3</v>
      </c>
      <c r="C58" s="6">
        <v>7</v>
      </c>
      <c r="D58" s="154">
        <f t="shared" si="11"/>
        <v>7.6300930871356625E-3</v>
      </c>
      <c r="E58" s="99">
        <v>8</v>
      </c>
      <c r="F58" s="6">
        <v>31</v>
      </c>
      <c r="G58" s="118">
        <f t="shared" si="12"/>
        <v>3.0377563719389704E-2</v>
      </c>
      <c r="H58" s="97">
        <v>11</v>
      </c>
      <c r="I58" s="6">
        <v>32</v>
      </c>
      <c r="J58" s="177">
        <f t="shared" si="13"/>
        <v>3.3465102173140075E-2</v>
      </c>
      <c r="K58" s="221">
        <f t="shared" si="14"/>
        <v>37.5</v>
      </c>
      <c r="L58" s="225">
        <f t="shared" si="15"/>
        <v>22.58064516129032</v>
      </c>
      <c r="M58" s="119">
        <f t="shared" si="16"/>
        <v>27.27272727272727</v>
      </c>
      <c r="N58" s="120">
        <f t="shared" si="17"/>
        <v>21.875</v>
      </c>
      <c r="O58" s="226">
        <f t="shared" si="18"/>
        <v>72.727272727272734</v>
      </c>
      <c r="P58" s="225">
        <f t="shared" si="10"/>
        <v>96.875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91</v>
      </c>
      <c r="B59" s="97">
        <v>2</v>
      </c>
      <c r="C59" s="6">
        <v>6</v>
      </c>
      <c r="D59" s="154">
        <f t="shared" si="11"/>
        <v>6.5400797889734255E-3</v>
      </c>
      <c r="E59" s="99">
        <v>0</v>
      </c>
      <c r="F59" s="6">
        <v>0</v>
      </c>
      <c r="G59" s="118">
        <f t="shared" si="12"/>
        <v>0</v>
      </c>
      <c r="H59" s="97">
        <v>0</v>
      </c>
      <c r="I59" s="6">
        <v>0</v>
      </c>
      <c r="J59" s="177">
        <f t="shared" si="13"/>
        <v>0</v>
      </c>
      <c r="K59" s="221" t="str">
        <f t="shared" si="14"/>
        <v xml:space="preserve"> </v>
      </c>
      <c r="L59" s="225" t="str">
        <f t="shared" si="15"/>
        <v xml:space="preserve"> </v>
      </c>
      <c r="M59" s="119" t="str">
        <f t="shared" si="16"/>
        <v xml:space="preserve"> </v>
      </c>
      <c r="N59" s="120" t="str">
        <f t="shared" si="17"/>
        <v xml:space="preserve"> </v>
      </c>
      <c r="O59" s="226" t="str">
        <f t="shared" si="18"/>
        <v xml:space="preserve"> </v>
      </c>
      <c r="P59" s="225" t="str">
        <f t="shared" si="10"/>
        <v xml:space="preserve"> 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39</v>
      </c>
      <c r="B60" s="97">
        <v>1</v>
      </c>
      <c r="C60" s="6">
        <v>5</v>
      </c>
      <c r="D60" s="154">
        <f t="shared" si="11"/>
        <v>5.4500664908111876E-3</v>
      </c>
      <c r="E60" s="99">
        <v>0</v>
      </c>
      <c r="F60" s="6">
        <v>3</v>
      </c>
      <c r="G60" s="118">
        <f t="shared" si="12"/>
        <v>2.9397642309086812E-3</v>
      </c>
      <c r="H60" s="97">
        <v>0</v>
      </c>
      <c r="I60" s="6">
        <v>0</v>
      </c>
      <c r="J60" s="177">
        <f t="shared" si="13"/>
        <v>0</v>
      </c>
      <c r="K60" s="221" t="str">
        <f t="shared" si="14"/>
        <v xml:space="preserve"> </v>
      </c>
      <c r="L60" s="225">
        <f t="shared" si="15"/>
        <v>166.66666666666669</v>
      </c>
      <c r="M60" s="119" t="str">
        <f t="shared" si="16"/>
        <v xml:space="preserve"> </v>
      </c>
      <c r="N60" s="120" t="str">
        <f t="shared" si="17"/>
        <v xml:space="preserve"> </v>
      </c>
      <c r="O60" s="226" t="str">
        <f t="shared" si="18"/>
        <v xml:space="preserve"> </v>
      </c>
      <c r="P60" s="225" t="str">
        <f t="shared" si="10"/>
        <v xml:space="preserve"> 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65</v>
      </c>
      <c r="B61" s="97">
        <v>4</v>
      </c>
      <c r="C61" s="6">
        <v>5</v>
      </c>
      <c r="D61" s="154">
        <f t="shared" si="11"/>
        <v>5.4500664908111876E-3</v>
      </c>
      <c r="E61" s="99">
        <v>2</v>
      </c>
      <c r="F61" s="6">
        <v>6</v>
      </c>
      <c r="G61" s="118">
        <f t="shared" si="12"/>
        <v>5.8795284618173623E-3</v>
      </c>
      <c r="H61" s="97">
        <v>13</v>
      </c>
      <c r="I61" s="6">
        <v>24</v>
      </c>
      <c r="J61" s="177">
        <f t="shared" si="13"/>
        <v>2.5098826629855055E-2</v>
      </c>
      <c r="K61" s="221">
        <f t="shared" si="14"/>
        <v>200</v>
      </c>
      <c r="L61" s="225">
        <f t="shared" si="15"/>
        <v>83.333333333333343</v>
      </c>
      <c r="M61" s="119">
        <f t="shared" si="16"/>
        <v>30.76923076923077</v>
      </c>
      <c r="N61" s="120">
        <f t="shared" si="17"/>
        <v>20.833333333333336</v>
      </c>
      <c r="O61" s="226">
        <f t="shared" si="18"/>
        <v>15.384615384615385</v>
      </c>
      <c r="P61" s="225">
        <f t="shared" si="10"/>
        <v>25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46</v>
      </c>
      <c r="B62" s="97">
        <v>2</v>
      </c>
      <c r="C62" s="6">
        <v>4</v>
      </c>
      <c r="D62" s="154">
        <f t="shared" si="11"/>
        <v>4.3600531926489506E-3</v>
      </c>
      <c r="E62" s="99">
        <v>0</v>
      </c>
      <c r="F62" s="6">
        <v>0</v>
      </c>
      <c r="G62" s="118">
        <f t="shared" si="12"/>
        <v>0</v>
      </c>
      <c r="H62" s="97">
        <v>0</v>
      </c>
      <c r="I62" s="6">
        <v>0</v>
      </c>
      <c r="J62" s="177">
        <f t="shared" si="13"/>
        <v>0</v>
      </c>
      <c r="K62" s="221" t="str">
        <f t="shared" si="14"/>
        <v xml:space="preserve"> </v>
      </c>
      <c r="L62" s="225" t="str">
        <f t="shared" si="15"/>
        <v xml:space="preserve"> </v>
      </c>
      <c r="M62" s="119" t="str">
        <f t="shared" si="16"/>
        <v xml:space="preserve"> </v>
      </c>
      <c r="N62" s="120" t="str">
        <f t="shared" si="17"/>
        <v xml:space="preserve"> </v>
      </c>
      <c r="O62" s="226" t="str">
        <f t="shared" si="18"/>
        <v xml:space="preserve"> </v>
      </c>
      <c r="P62" s="225" t="str">
        <f t="shared" si="10"/>
        <v xml:space="preserve"> 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62</v>
      </c>
      <c r="B63" s="97">
        <v>1</v>
      </c>
      <c r="C63" s="6">
        <v>2</v>
      </c>
      <c r="D63" s="154">
        <f t="shared" si="11"/>
        <v>2.1800265963244753E-3</v>
      </c>
      <c r="E63" s="99">
        <v>0</v>
      </c>
      <c r="F63" s="6">
        <v>0</v>
      </c>
      <c r="G63" s="118">
        <f t="shared" si="12"/>
        <v>0</v>
      </c>
      <c r="H63" s="97">
        <v>1</v>
      </c>
      <c r="I63" s="6">
        <v>1</v>
      </c>
      <c r="J63" s="177">
        <f t="shared" si="13"/>
        <v>1.0457844429106274E-3</v>
      </c>
      <c r="K63" s="221" t="str">
        <f t="shared" si="14"/>
        <v xml:space="preserve"> </v>
      </c>
      <c r="L63" s="225" t="str">
        <f t="shared" si="15"/>
        <v xml:space="preserve"> </v>
      </c>
      <c r="M63" s="119">
        <f t="shared" si="16"/>
        <v>100</v>
      </c>
      <c r="N63" s="120">
        <f t="shared" si="17"/>
        <v>200</v>
      </c>
      <c r="O63" s="226" t="str">
        <f t="shared" si="18"/>
        <v xml:space="preserve"> </v>
      </c>
      <c r="P63" s="225" t="str">
        <f t="shared" si="10"/>
        <v xml:space="preserve"> 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66</v>
      </c>
      <c r="B64" s="97">
        <v>1</v>
      </c>
      <c r="C64" s="6">
        <v>1</v>
      </c>
      <c r="D64" s="154">
        <f t="shared" si="11"/>
        <v>1.0900132981622377E-3</v>
      </c>
      <c r="E64" s="99">
        <v>2</v>
      </c>
      <c r="F64" s="6">
        <v>10</v>
      </c>
      <c r="G64" s="118">
        <f t="shared" si="12"/>
        <v>9.7992141030289366E-3</v>
      </c>
      <c r="H64" s="97">
        <v>0</v>
      </c>
      <c r="I64" s="6">
        <v>0</v>
      </c>
      <c r="J64" s="177">
        <f t="shared" si="13"/>
        <v>0</v>
      </c>
      <c r="K64" s="221">
        <f t="shared" si="14"/>
        <v>50</v>
      </c>
      <c r="L64" s="225">
        <f t="shared" si="15"/>
        <v>10</v>
      </c>
      <c r="M64" s="119" t="str">
        <f t="shared" si="16"/>
        <v xml:space="preserve"> </v>
      </c>
      <c r="N64" s="120" t="str">
        <f t="shared" si="17"/>
        <v xml:space="preserve"> </v>
      </c>
      <c r="O64" s="226" t="str">
        <f t="shared" si="18"/>
        <v xml:space="preserve"> </v>
      </c>
      <c r="P64" s="225" t="str">
        <f t="shared" si="10"/>
        <v xml:space="preserve"> 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90</v>
      </c>
      <c r="B65" s="97">
        <v>1</v>
      </c>
      <c r="C65" s="6">
        <v>1</v>
      </c>
      <c r="D65" s="154">
        <f t="shared" si="11"/>
        <v>1.0900132981622377E-3</v>
      </c>
      <c r="E65" s="99">
        <v>0</v>
      </c>
      <c r="F65" s="6">
        <v>0</v>
      </c>
      <c r="G65" s="118">
        <f t="shared" si="12"/>
        <v>0</v>
      </c>
      <c r="H65" s="97">
        <v>0</v>
      </c>
      <c r="I65" s="6">
        <v>0</v>
      </c>
      <c r="J65" s="177">
        <f t="shared" si="13"/>
        <v>0</v>
      </c>
      <c r="K65" s="221" t="str">
        <f t="shared" si="14"/>
        <v xml:space="preserve"> </v>
      </c>
      <c r="L65" s="225" t="str">
        <f t="shared" si="15"/>
        <v xml:space="preserve"> </v>
      </c>
      <c r="M65" s="119" t="str">
        <f t="shared" si="16"/>
        <v xml:space="preserve"> </v>
      </c>
      <c r="N65" s="120" t="str">
        <f t="shared" si="17"/>
        <v xml:space="preserve"> </v>
      </c>
      <c r="O65" s="226" t="str">
        <f t="shared" si="18"/>
        <v xml:space="preserve"> </v>
      </c>
      <c r="P65" s="225" t="str">
        <f t="shared" si="10"/>
        <v xml:space="preserve"> 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32</v>
      </c>
      <c r="B66" s="97">
        <v>0</v>
      </c>
      <c r="C66" s="6">
        <v>0</v>
      </c>
      <c r="D66" s="154">
        <f t="shared" si="11"/>
        <v>0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7">
        <f t="shared" si="13"/>
        <v>0</v>
      </c>
      <c r="K66" s="221" t="str">
        <f t="shared" si="14"/>
        <v xml:space="preserve"> </v>
      </c>
      <c r="L66" s="225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26" t="str">
        <f t="shared" si="18"/>
        <v xml:space="preserve"> </v>
      </c>
      <c r="P66" s="225" t="str">
        <f t="shared" si="10"/>
        <v xml:space="preserve"> 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33</v>
      </c>
      <c r="B67" s="97">
        <v>0</v>
      </c>
      <c r="C67" s="6">
        <v>0</v>
      </c>
      <c r="D67" s="154">
        <f t="shared" si="11"/>
        <v>0</v>
      </c>
      <c r="E67" s="99">
        <v>5</v>
      </c>
      <c r="F67" s="6">
        <v>14</v>
      </c>
      <c r="G67" s="118">
        <f t="shared" si="12"/>
        <v>1.3718899744240513E-2</v>
      </c>
      <c r="H67" s="97">
        <v>7</v>
      </c>
      <c r="I67" s="6">
        <v>9</v>
      </c>
      <c r="J67" s="177">
        <f t="shared" si="13"/>
        <v>9.4120599861956446E-3</v>
      </c>
      <c r="K67" s="221" t="str">
        <f t="shared" si="14"/>
        <v xml:space="preserve"> </v>
      </c>
      <c r="L67" s="225" t="str">
        <f t="shared" si="15"/>
        <v xml:space="preserve"> </v>
      </c>
      <c r="M67" s="119" t="str">
        <f t="shared" si="16"/>
        <v xml:space="preserve"> </v>
      </c>
      <c r="N67" s="120" t="str">
        <f t="shared" si="17"/>
        <v xml:space="preserve"> </v>
      </c>
      <c r="O67" s="226">
        <f t="shared" si="18"/>
        <v>71.428571428571431</v>
      </c>
      <c r="P67" s="225">
        <f t="shared" si="10"/>
        <v>155.55555555555557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61</v>
      </c>
      <c r="B68" s="97">
        <v>0</v>
      </c>
      <c r="C68" s="6">
        <v>0</v>
      </c>
      <c r="D68" s="154">
        <f t="shared" si="11"/>
        <v>0</v>
      </c>
      <c r="E68" s="99">
        <v>0</v>
      </c>
      <c r="F68" s="6">
        <v>0</v>
      </c>
      <c r="G68" s="118">
        <f t="shared" si="12"/>
        <v>0</v>
      </c>
      <c r="H68" s="97">
        <v>4</v>
      </c>
      <c r="I68" s="6">
        <v>9</v>
      </c>
      <c r="J68" s="177">
        <f t="shared" si="13"/>
        <v>9.4120599861956446E-3</v>
      </c>
      <c r="K68" s="221" t="str">
        <f t="shared" si="14"/>
        <v xml:space="preserve"> </v>
      </c>
      <c r="L68" s="225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26" t="str">
        <f t="shared" si="18"/>
        <v xml:space="preserve"> </v>
      </c>
      <c r="P68" s="225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64</v>
      </c>
      <c r="B69" s="97">
        <v>0</v>
      </c>
      <c r="C69" s="6">
        <v>0</v>
      </c>
      <c r="D69" s="154">
        <f t="shared" si="11"/>
        <v>0</v>
      </c>
      <c r="E69" s="99">
        <v>2</v>
      </c>
      <c r="F69" s="6">
        <v>12</v>
      </c>
      <c r="G69" s="118">
        <f t="shared" si="12"/>
        <v>1.1759056923634725E-2</v>
      </c>
      <c r="H69" s="97">
        <v>3</v>
      </c>
      <c r="I69" s="6">
        <v>3</v>
      </c>
      <c r="J69" s="177">
        <f t="shared" si="13"/>
        <v>3.1373533287318818E-3</v>
      </c>
      <c r="K69" s="221" t="str">
        <f t="shared" si="14"/>
        <v xml:space="preserve"> </v>
      </c>
      <c r="L69" s="225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26">
        <f t="shared" si="18"/>
        <v>66.666666666666657</v>
      </c>
      <c r="P69" s="225">
        <f t="shared" si="10"/>
        <v>400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67</v>
      </c>
      <c r="B70" s="97">
        <v>0</v>
      </c>
      <c r="C70" s="6">
        <v>0</v>
      </c>
      <c r="D70" s="154">
        <f t="shared" ref="D70:D82" si="19">IF($C$83&lt;&gt;0,C70/$C$83*100,0)</f>
        <v>0</v>
      </c>
      <c r="E70" s="99">
        <v>0</v>
      </c>
      <c r="F70" s="6">
        <v>0</v>
      </c>
      <c r="G70" s="118">
        <f t="shared" ref="G70:G78" si="20">IF($F$83&lt;&gt;0,F70/$F$83*100,0)</f>
        <v>0</v>
      </c>
      <c r="H70" s="97">
        <v>0</v>
      </c>
      <c r="I70" s="6">
        <v>0</v>
      </c>
      <c r="J70" s="177">
        <f t="shared" ref="J70:J78" si="21">IF($I$83&lt;&gt;0,I70/$I$83*100,0)</f>
        <v>0</v>
      </c>
      <c r="K70" s="221" t="str">
        <f t="shared" ref="K70:L83" si="22">IF(OR(B70&lt;&gt;0)*(E70&lt;&gt;0),B70/E70*100," ")</f>
        <v xml:space="preserve"> </v>
      </c>
      <c r="L70" s="225" t="str">
        <f t="shared" ref="L70:L80" si="23">IF(OR(C70&lt;&gt;0)*(F70&lt;&gt;0),C70/F70*100," ")</f>
        <v xml:space="preserve"> </v>
      </c>
      <c r="M70" s="119" t="str">
        <f t="shared" ref="M70:N83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26" t="str">
        <f t="shared" si="18"/>
        <v xml:space="preserve"> </v>
      </c>
      <c r="P70" s="225" t="str">
        <f t="shared" si="10"/>
        <v xml:space="preserve"> 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56</v>
      </c>
      <c r="B71" s="97">
        <v>0</v>
      </c>
      <c r="C71" s="6">
        <v>0</v>
      </c>
      <c r="D71" s="154">
        <f t="shared" si="19"/>
        <v>0</v>
      </c>
      <c r="E71" s="99">
        <v>0</v>
      </c>
      <c r="F71" s="6">
        <v>0</v>
      </c>
      <c r="G71" s="118">
        <f t="shared" si="20"/>
        <v>0</v>
      </c>
      <c r="H71" s="97">
        <v>4</v>
      </c>
      <c r="I71" s="6">
        <v>24</v>
      </c>
      <c r="J71" s="177">
        <f t="shared" si="21"/>
        <v>2.5098826629855055E-2</v>
      </c>
      <c r="K71" s="221" t="str">
        <f t="shared" si="22"/>
        <v xml:space="preserve"> </v>
      </c>
      <c r="L71" s="225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6" t="str">
        <f t="shared" ref="O71:P83" si="26">IF(OR(E71&lt;&gt;0)*(H71&lt;&gt;0),E71/H71*100," ")</f>
        <v xml:space="preserve"> </v>
      </c>
      <c r="P71" s="225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68</v>
      </c>
      <c r="B72" s="97">
        <v>0</v>
      </c>
      <c r="C72" s="6">
        <v>0</v>
      </c>
      <c r="D72" s="154">
        <f t="shared" si="19"/>
        <v>0</v>
      </c>
      <c r="E72" s="99">
        <v>0</v>
      </c>
      <c r="F72" s="6">
        <v>0</v>
      </c>
      <c r="G72" s="118">
        <f t="shared" si="20"/>
        <v>0</v>
      </c>
      <c r="H72" s="97">
        <v>0</v>
      </c>
      <c r="I72" s="6">
        <v>0</v>
      </c>
      <c r="J72" s="177">
        <f t="shared" si="21"/>
        <v>0</v>
      </c>
      <c r="K72" s="221" t="str">
        <f t="shared" si="22"/>
        <v xml:space="preserve"> </v>
      </c>
      <c r="L72" s="225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26" t="str">
        <f t="shared" si="26"/>
        <v xml:space="preserve"> </v>
      </c>
      <c r="P72" s="225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69</v>
      </c>
      <c r="B73" s="97">
        <v>0</v>
      </c>
      <c r="C73" s="6">
        <v>0</v>
      </c>
      <c r="D73" s="154">
        <f t="shared" si="19"/>
        <v>0</v>
      </c>
      <c r="E73" s="99">
        <v>3</v>
      </c>
      <c r="F73" s="6">
        <v>17</v>
      </c>
      <c r="G73" s="118">
        <f t="shared" si="20"/>
        <v>1.6658663975149195E-2</v>
      </c>
      <c r="H73" s="97">
        <v>7</v>
      </c>
      <c r="I73" s="6">
        <v>58</v>
      </c>
      <c r="J73" s="177">
        <f t="shared" si="21"/>
        <v>6.0655497688816382E-2</v>
      </c>
      <c r="K73" s="221" t="str">
        <f t="shared" si="22"/>
        <v xml:space="preserve"> </v>
      </c>
      <c r="L73" s="225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26">
        <f t="shared" si="26"/>
        <v>42.857142857142854</v>
      </c>
      <c r="P73" s="225">
        <f t="shared" si="27"/>
        <v>29.310344827586203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71</v>
      </c>
      <c r="B74" s="97">
        <v>0</v>
      </c>
      <c r="C74" s="6">
        <v>0</v>
      </c>
      <c r="D74" s="154">
        <f t="shared" si="19"/>
        <v>0</v>
      </c>
      <c r="E74" s="99">
        <v>0</v>
      </c>
      <c r="F74" s="6">
        <v>0</v>
      </c>
      <c r="G74" s="118">
        <f t="shared" si="20"/>
        <v>0</v>
      </c>
      <c r="H74" s="97">
        <v>0</v>
      </c>
      <c r="I74" s="6">
        <v>0</v>
      </c>
      <c r="J74" s="177">
        <f t="shared" si="21"/>
        <v>0</v>
      </c>
      <c r="K74" s="221" t="str">
        <f t="shared" si="22"/>
        <v xml:space="preserve"> </v>
      </c>
      <c r="L74" s="225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26" t="str">
        <f t="shared" si="26"/>
        <v xml:space="preserve"> </v>
      </c>
      <c r="P74" s="225" t="str">
        <f t="shared" si="27"/>
        <v xml:space="preserve"> 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42</v>
      </c>
      <c r="B75" s="97">
        <v>0</v>
      </c>
      <c r="C75" s="6">
        <v>0</v>
      </c>
      <c r="D75" s="154">
        <f t="shared" si="19"/>
        <v>0</v>
      </c>
      <c r="E75" s="99">
        <v>3</v>
      </c>
      <c r="F75" s="6">
        <v>9</v>
      </c>
      <c r="G75" s="118">
        <f t="shared" si="20"/>
        <v>8.8192926927260443E-3</v>
      </c>
      <c r="H75" s="97">
        <v>0</v>
      </c>
      <c r="I75" s="6">
        <v>0</v>
      </c>
      <c r="J75" s="177">
        <f t="shared" si="21"/>
        <v>0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 t="str">
        <f t="shared" si="26"/>
        <v xml:space="preserve"> </v>
      </c>
      <c r="P75" s="225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84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0</v>
      </c>
      <c r="I76" s="6">
        <v>0</v>
      </c>
      <c r="J76" s="177">
        <f t="shared" si="21"/>
        <v>0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 t="str">
        <f t="shared" si="26"/>
        <v xml:space="preserve"> </v>
      </c>
      <c r="P76" s="225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57</v>
      </c>
      <c r="B77" s="97">
        <v>0</v>
      </c>
      <c r="C77" s="6">
        <v>0</v>
      </c>
      <c r="D77" s="154">
        <f t="shared" si="19"/>
        <v>0</v>
      </c>
      <c r="E77" s="99">
        <v>7</v>
      </c>
      <c r="F77" s="6">
        <v>20</v>
      </c>
      <c r="G77" s="118">
        <f t="shared" si="20"/>
        <v>1.9598428206057873E-2</v>
      </c>
      <c r="H77" s="97">
        <v>2</v>
      </c>
      <c r="I77" s="6">
        <v>14</v>
      </c>
      <c r="J77" s="177">
        <f t="shared" si="21"/>
        <v>1.4640982200748781E-2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>
        <f t="shared" si="26"/>
        <v>350</v>
      </c>
      <c r="P77" s="225">
        <f t="shared" si="27"/>
        <v>142.85714285714286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72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95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86</v>
      </c>
      <c r="B80" s="167">
        <v>0</v>
      </c>
      <c r="C80" s="181">
        <v>0</v>
      </c>
      <c r="D80" s="169">
        <f t="shared" si="19"/>
        <v>0</v>
      </c>
      <c r="E80" s="172">
        <v>0</v>
      </c>
      <c r="F80" s="181">
        <v>0</v>
      </c>
      <c r="G80" s="173">
        <f t="shared" si="28"/>
        <v>0</v>
      </c>
      <c r="H80" s="167">
        <v>0</v>
      </c>
      <c r="I80" s="162">
        <v>0</v>
      </c>
      <c r="J80" s="169">
        <f t="shared" si="29"/>
        <v>0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104</v>
      </c>
      <c r="B81" s="168">
        <f>SUM(B6:B80)-B9</f>
        <v>14691</v>
      </c>
      <c r="C81" s="163">
        <f>SUM(C6:C80)-C9</f>
        <v>84779</v>
      </c>
      <c r="D81" s="193">
        <f t="shared" si="19"/>
        <v>92.41023740489635</v>
      </c>
      <c r="E81" s="174">
        <f>SUM(E6:E80)-E9</f>
        <v>17264</v>
      </c>
      <c r="F81" s="163">
        <f>SUM(F6:F80)-F9</f>
        <v>94735</v>
      </c>
      <c r="G81" s="194">
        <f>IF($F$83&lt;&gt;0,F81/$F$83*100,0)</f>
        <v>92.832854805044633</v>
      </c>
      <c r="H81" s="168">
        <f>SUM(H6:H80)-H9</f>
        <v>16579</v>
      </c>
      <c r="I81" s="163">
        <f>SUM(I6:I80)-I9</f>
        <v>85524</v>
      </c>
      <c r="J81" s="195">
        <f>IF($I$83&lt;&gt;0,I81/$I$83*100,0)</f>
        <v>89.439668695488479</v>
      </c>
      <c r="K81" s="179">
        <f t="shared" si="22"/>
        <v>85.09615384615384</v>
      </c>
      <c r="L81" s="164">
        <f t="shared" si="22"/>
        <v>89.490684541088299</v>
      </c>
      <c r="M81" s="178">
        <f t="shared" si="24"/>
        <v>88.612099644128122</v>
      </c>
      <c r="N81" s="180">
        <f t="shared" si="24"/>
        <v>99.128899490201576</v>
      </c>
      <c r="O81" s="179">
        <f t="shared" si="26"/>
        <v>104.1317329151336</v>
      </c>
      <c r="P81" s="164">
        <f t="shared" si="26"/>
        <v>110.77007623591039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105</v>
      </c>
      <c r="B82" s="196">
        <f>B9</f>
        <v>1691</v>
      </c>
      <c r="C82" s="197">
        <f>C9</f>
        <v>6963</v>
      </c>
      <c r="D82" s="198">
        <f t="shared" si="19"/>
        <v>7.5897625951036609</v>
      </c>
      <c r="E82" s="175">
        <f>E9</f>
        <v>1848</v>
      </c>
      <c r="F82" s="137">
        <f>F9</f>
        <v>7314</v>
      </c>
      <c r="G82" s="199">
        <f>IF($F$83&lt;&gt;0,F82/$F$83*100,0)</f>
        <v>7.1671451949553644</v>
      </c>
      <c r="H82" s="196">
        <f>H9</f>
        <v>2385</v>
      </c>
      <c r="I82" s="197">
        <f>I9</f>
        <v>10098</v>
      </c>
      <c r="J82" s="200">
        <f>IF($I$83&lt;&gt;0,I82/$I$83*100,0)</f>
        <v>10.560331304511514</v>
      </c>
      <c r="K82" s="121">
        <f t="shared" si="22"/>
        <v>91.504329004328994</v>
      </c>
      <c r="L82" s="122">
        <f t="shared" si="22"/>
        <v>95.200984413453654</v>
      </c>
      <c r="M82" s="123">
        <f t="shared" si="24"/>
        <v>70.901467505241087</v>
      </c>
      <c r="N82" s="145">
        <f t="shared" si="24"/>
        <v>68.954248366013076</v>
      </c>
      <c r="O82" s="121">
        <f t="shared" si="26"/>
        <v>77.484276729559753</v>
      </c>
      <c r="P82" s="122">
        <f t="shared" si="26"/>
        <v>72.430184194890074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76</v>
      </c>
      <c r="B83" s="183">
        <f>B81+B82</f>
        <v>16382</v>
      </c>
      <c r="C83" s="184">
        <f>C81+C82</f>
        <v>91742</v>
      </c>
      <c r="D83" s="185">
        <f>D81+D82</f>
        <v>100.00000000000001</v>
      </c>
      <c r="E83" s="186">
        <f>SUM(E81:E82)</f>
        <v>19112</v>
      </c>
      <c r="F83" s="184">
        <f>SUM(F81:F82)</f>
        <v>102049</v>
      </c>
      <c r="G83" s="187">
        <f>G81+G82</f>
        <v>100</v>
      </c>
      <c r="H83" s="183">
        <f>SUM(H81:H82)</f>
        <v>18964</v>
      </c>
      <c r="I83" s="184">
        <f>SUM(I81:I82)</f>
        <v>95622</v>
      </c>
      <c r="J83" s="185">
        <f>J81+J82</f>
        <v>100</v>
      </c>
      <c r="K83" s="189">
        <f t="shared" si="22"/>
        <v>85.715780661364576</v>
      </c>
      <c r="L83" s="190">
        <f t="shared" si="22"/>
        <v>89.899950024008078</v>
      </c>
      <c r="M83" s="191">
        <f t="shared" si="24"/>
        <v>86.384728960134993</v>
      </c>
      <c r="N83" s="188">
        <f t="shared" si="24"/>
        <v>95.942356361506768</v>
      </c>
      <c r="O83" s="189">
        <f t="shared" si="26"/>
        <v>100.78042607044928</v>
      </c>
      <c r="P83" s="190">
        <f t="shared" si="26"/>
        <v>106.72125661458661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2023-07-10T16:44:40Z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