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6B367C7D-20FE-457F-BB02-CC1061952DB5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1" i="5"/>
  <c r="H82" i="5"/>
  <c r="F82" i="5"/>
  <c r="F81" i="5"/>
  <c r="E82" i="5"/>
  <c r="E81" i="5"/>
  <c r="E83" i="5" s="1"/>
  <c r="C82" i="5"/>
  <c r="C81" i="5"/>
  <c r="B82" i="5"/>
  <c r="B81" i="5"/>
  <c r="B83" i="5" s="1"/>
  <c r="O82" i="5"/>
  <c r="H83" i="5"/>
  <c r="C83" i="5"/>
  <c r="E26" i="3"/>
  <c r="M12" i="3"/>
  <c r="P12" i="3"/>
  <c r="O12" i="3"/>
  <c r="N12" i="3"/>
  <c r="D39" i="3"/>
  <c r="L26" i="3"/>
  <c r="I83" i="5" l="1"/>
  <c r="J81" i="5" s="1"/>
  <c r="P82" i="5"/>
  <c r="M82" i="5"/>
  <c r="N82" i="5"/>
  <c r="O83" i="5"/>
  <c r="P81" i="5"/>
  <c r="N83" i="5"/>
  <c r="D82" i="5"/>
  <c r="D81" i="5"/>
  <c r="M83" i="5"/>
  <c r="K83" i="5"/>
  <c r="J82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P83" i="5" l="1"/>
  <c r="G82" i="5"/>
  <c r="G81" i="5"/>
  <c r="G83" i="5" s="1"/>
  <c r="J83" i="5"/>
  <c r="D83" i="5"/>
  <c r="L83" i="5"/>
  <c r="H39" i="3"/>
  <c r="K6" i="5"/>
  <c r="L6" i="5"/>
  <c r="M6" i="5"/>
  <c r="N6" i="5"/>
  <c r="O6" i="5"/>
  <c r="P6" i="5"/>
  <c r="Q6" i="5"/>
  <c r="M7" i="5"/>
  <c r="N7" i="5"/>
  <c r="Q7" i="5"/>
  <c r="E38" i="3" l="1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6" i="3" l="1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H15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<sst xmlns="http://schemas.openxmlformats.org/spreadsheetml/2006/main" count="174" uniqueCount="109">
  <si>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</si>
  <si>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</si>
  <si>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</si>
  <si>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</si>
  <si>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</si>
  <si>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</si>
  <si>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</si>
  <si>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</si>
  <si>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</si>
  <si>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</si>
  <si>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</si>
  <si>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</si>
  <si>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</si>
  <si>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</si>
  <si>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</si>
  <si>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</si>
  <si>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</si>
  <si>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</si>
  <si>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</si>
  <si>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</si>
  <si>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</si>
  <si>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</si>
  <si>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</si>
  <si>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</si>
  <si>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</si>
  <si>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</si>
  <si>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</si>
  <si>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</si>
  <si>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</si>
  <si>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</si>
  <si>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</si>
  <si>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</si>
  <si>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</si>
  <si>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</si>
  <si>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</si>
  <si>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</si>
  <si>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</si>
  <si>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</si>
  <si>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</si>
  <si>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</si>
  <si>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</si>
  <si>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</si>
  <si>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</si>
  <si>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</si>
  <si>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</si>
  <si>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</si>
  <si>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</si>
  <si>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</si>
  <si>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</si>
  <si>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</si>
  <si>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</si>
  <si>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</si>
  <si>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</si>
  <si>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</si>
  <si>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</si>
  <si>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</si>
  <si>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</si>
  <si>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</si>
  <si>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</si>
  <si>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</si>
  <si>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</si>
  <si>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</si>
  <si>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</si>
  <si>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</si>
  <si>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</si>
  <si>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</si>
  <si>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</si>
  <si>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</si>
  <si>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</si>
  <si>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</si>
  <si>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</si>
  <si>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</si>
  <si>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</si>
  <si>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</si>
  <si>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</si>
  <si>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</si>
  <si>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</si>
  <si>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</si>
  <si>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</si>
  <si>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</si>
  <si>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</si>
  <si>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</si>
  <si>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</si>
  <si>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</si>
  <si>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</si>
  <si>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</si>
  <si>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</si>
  <si>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</si>
  <si>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</si>
  <si>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</si>
  <si>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</si>
  <si>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</si>
  <si>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</si>
  <si>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</si>
  <si>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</si>
  <si>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</si>
  <si>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</si>
  <si>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</si>
  <si>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</si>
  <si>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</si>
  <si>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</si>
  <si>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</si>
  <si>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Bosna i Hercegovina</t>
  </si>
  <si>
    <t>Ostale azijske zemlje</t>
  </si>
  <si>
    <t>Ukupno strani</t>
  </si>
  <si>
    <t>Ukupno domaći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</si>
  <si>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19.8.2023.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 - srpanj, 2023.</t>
  </si>
  <si>
    <t>IZVJEŠTAJ PO KAPACITETIMA I-VII/2023</t>
  </si>
  <si>
    <t>TURISTIČKI PROMET PO ZEMLJAMA  I - VII/2023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</si>
</sst>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9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12.532523767920335</c:v>
                </c:pt>
                <c:pt idx="1">
                  <c:v>46.093228747474093</c:v>
                </c:pt>
                <c:pt idx="2">
                  <c:v>6.8779285729306663</c:v>
                </c:pt>
                <c:pt idx="3">
                  <c:v>0.20513153844830323</c:v>
                </c:pt>
                <c:pt idx="4">
                  <c:v>34.291187373226606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1073</c:v>
                </c:pt>
                <c:pt idx="1">
                  <c:v>35977</c:v>
                </c:pt>
                <c:pt idx="2">
                  <c:v>241104</c:v>
                </c:pt>
                <c:pt idx="3">
                  <c:v>65555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1315</c:v>
                </c:pt>
                <c:pt idx="1">
                  <c:v>32879</c:v>
                </c:pt>
                <c:pt idx="2">
                  <c:v>252733</c:v>
                </c:pt>
                <c:pt idx="3">
                  <c:v>69855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961</c:v>
                </c:pt>
                <c:pt idx="1">
                  <c:v>41191</c:v>
                </c:pt>
                <c:pt idx="2">
                  <c:v>244748</c:v>
                </c:pt>
                <c:pt idx="3">
                  <c:v>76254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16407</c:v>
                </c:pt>
                <c:pt idx="1">
                  <c:v>38562</c:v>
                </c:pt>
                <c:pt idx="2">
                  <c:v>6161</c:v>
                </c:pt>
                <c:pt idx="3" formatCode="General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16834</c:v>
                </c:pt>
                <c:pt idx="1">
                  <c:v>40210</c:v>
                </c:pt>
                <c:pt idx="2">
                  <c:v>5671</c:v>
                </c:pt>
                <c:pt idx="3" formatCode="General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18438</c:v>
                </c:pt>
                <c:pt idx="1">
                  <c:v>37326</c:v>
                </c:pt>
                <c:pt idx="2">
                  <c:v>7557</c:v>
                </c:pt>
                <c:pt idx="3" formatCode="General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1128354096373883"/>
                  <c:y val="-0.210820855533874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4.280049624593834E-2"/>
                  <c:y val="-5.93476763587448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15931649231610512"/>
                  <c:y val="0.298879662996674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12306720789813567"/>
                  <c:y val="-5.648424309213519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11403570380031221"/>
                  <c:y val="-2.4226309031534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2492008307267385"/>
                  <c:y val="-0.1705719257488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Slovenija</c:v>
                </c:pt>
                <c:pt idx="3">
                  <c:v>Hrvatska</c:v>
                </c:pt>
                <c:pt idx="4">
                  <c:v>Mađarska</c:v>
                </c:pt>
                <c:pt idx="5">
                  <c:v>Slovačka</c:v>
                </c:pt>
                <c:pt idx="6">
                  <c:v>Češka</c:v>
                </c:pt>
                <c:pt idx="7">
                  <c:v>Italija</c:v>
                </c:pt>
                <c:pt idx="8">
                  <c:v>Poljska</c:v>
                </c:pt>
                <c:pt idx="9">
                  <c:v>Ukrajina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27.873288159460476</c:v>
                </c:pt>
                <c:pt idx="1">
                  <c:v>12.965619172032156</c:v>
                </c:pt>
                <c:pt idx="2">
                  <c:v>9.397193556176882</c:v>
                </c:pt>
                <c:pt idx="3">
                  <c:v>8.1365341029766469</c:v>
                </c:pt>
                <c:pt idx="4">
                  <c:v>7.6294190725293785</c:v>
                </c:pt>
                <c:pt idx="5">
                  <c:v>5.6480918451364381</c:v>
                </c:pt>
                <c:pt idx="6">
                  <c:v>5.5331690470717962</c:v>
                </c:pt>
                <c:pt idx="7">
                  <c:v>4.5538522412855063</c:v>
                </c:pt>
                <c:pt idx="8">
                  <c:v>4.4654053283446169</c:v>
                </c:pt>
                <c:pt idx="9">
                  <c:v>1.9341943329968085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21" sqref="A21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106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D27" sqref="D27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70" t="s">
        <v>107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81" t="s">
        <v>1</v>
      </c>
      <c r="B4" s="282"/>
      <c r="C4" s="285" t="s">
        <v>2</v>
      </c>
      <c r="D4" s="286"/>
      <c r="E4" s="286"/>
      <c r="F4" s="287"/>
      <c r="G4" s="285" t="s">
        <v>3</v>
      </c>
      <c r="H4" s="286"/>
      <c r="I4" s="286"/>
      <c r="J4" s="287"/>
      <c r="K4" s="278" t="s">
        <v>78</v>
      </c>
      <c r="L4" s="279"/>
      <c r="M4" s="279"/>
      <c r="N4" s="279"/>
      <c r="O4" s="279"/>
      <c r="P4" s="279"/>
      <c r="Q4" s="280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83"/>
      <c r="B5" s="284"/>
      <c r="C5" s="248" t="s">
        <v>4</v>
      </c>
      <c r="D5" s="249" t="s">
        <v>5</v>
      </c>
      <c r="E5" s="249" t="s">
        <v>6</v>
      </c>
      <c r="F5" s="250" t="s">
        <v>7</v>
      </c>
      <c r="G5" s="251" t="s">
        <v>4</v>
      </c>
      <c r="H5" s="249" t="s">
        <v>5</v>
      </c>
      <c r="I5" s="249" t="s">
        <v>6</v>
      </c>
      <c r="J5" s="252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56" t="s">
        <v>8</v>
      </c>
      <c r="B6" s="33" t="s">
        <v>99</v>
      </c>
      <c r="C6" s="100">
        <v>2242</v>
      </c>
      <c r="D6" s="34">
        <v>14165</v>
      </c>
      <c r="E6" s="34">
        <f>SUM(C6:D6)</f>
        <v>16407</v>
      </c>
      <c r="F6" s="35">
        <f>E6/E42*100</f>
        <v>23.327930387305919</v>
      </c>
      <c r="G6" s="93">
        <v>4884</v>
      </c>
      <c r="H6" s="34">
        <v>60671</v>
      </c>
      <c r="I6" s="34">
        <f>SUM(G6:H6)</f>
        <v>65555</v>
      </c>
      <c r="J6" s="85">
        <f>I6/I42*100</f>
        <v>12.532523767920335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57"/>
      <c r="B7" s="4" t="s">
        <v>96</v>
      </c>
      <c r="C7" s="99">
        <v>1914</v>
      </c>
      <c r="D7" s="6">
        <v>14920</v>
      </c>
      <c r="E7" s="6">
        <f>SUM(C7:D7)</f>
        <v>16834</v>
      </c>
      <c r="F7" s="7">
        <f>E7/E43*100</f>
        <v>23.249133371082905</v>
      </c>
      <c r="G7" s="97">
        <v>4597</v>
      </c>
      <c r="H7" s="6">
        <v>65258</v>
      </c>
      <c r="I7" s="6">
        <f>SUM(G7:H7)</f>
        <v>69855</v>
      </c>
      <c r="J7" s="86">
        <f>I7/I43*100</f>
        <v>13.366231490003312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57"/>
      <c r="B8" s="4" t="s">
        <v>9</v>
      </c>
      <c r="C8" s="99">
        <v>2445</v>
      </c>
      <c r="D8" s="6">
        <v>15993</v>
      </c>
      <c r="E8" s="6">
        <f>SUM(C8:D8)</f>
        <v>18438</v>
      </c>
      <c r="F8" s="7">
        <f>E8/E44*100</f>
        <v>24.79292168674699</v>
      </c>
      <c r="G8" s="97">
        <v>6239</v>
      </c>
      <c r="H8" s="6">
        <v>70015</v>
      </c>
      <c r="I8" s="6">
        <f>SUM(G8:H8)</f>
        <v>76254</v>
      </c>
      <c r="J8" s="86">
        <f>I8/I44*100</f>
        <v>11.623979048972114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57"/>
      <c r="B9" s="4" t="s">
        <v>101</v>
      </c>
      <c r="C9" s="8">
        <f>C6/C7*100</f>
        <v>117.13688610240334</v>
      </c>
      <c r="D9" s="9">
        <f>D6/D7*100</f>
        <v>94.939678284182307</v>
      </c>
      <c r="E9" s="9">
        <f>E6/E7*100</f>
        <v>97.463466793394318</v>
      </c>
      <c r="F9" s="7"/>
      <c r="G9" s="10">
        <f>G6/G7*100</f>
        <v>106.24320208831848</v>
      </c>
      <c r="H9" s="9">
        <f>H6/H7*100</f>
        <v>92.970976738484168</v>
      </c>
      <c r="I9" s="9">
        <f>I6/I7*100</f>
        <v>93.844391954763438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57"/>
      <c r="B10" s="4" t="s">
        <v>100</v>
      </c>
      <c r="C10" s="8">
        <f>C6/C8*100</f>
        <v>91.697341513292429</v>
      </c>
      <c r="D10" s="9">
        <f>D6/D8*100</f>
        <v>88.569999374726436</v>
      </c>
      <c r="E10" s="9">
        <f>E6/E8*100</f>
        <v>88.984705499511875</v>
      </c>
      <c r="F10" s="7"/>
      <c r="G10" s="10">
        <f>G6/G8*100</f>
        <v>78.281775925629105</v>
      </c>
      <c r="H10" s="9">
        <f>H6/H8*100</f>
        <v>86.654288366778545</v>
      </c>
      <c r="I10" s="9">
        <f>I6/I8*100</f>
        <v>85.969260628950622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58"/>
      <c r="B11" s="18" t="s">
        <v>7</v>
      </c>
      <c r="C11" s="54">
        <f>C6/E6*100</f>
        <v>13.664899128420796</v>
      </c>
      <c r="D11" s="20">
        <f>D6/E6*100</f>
        <v>86.335100871579201</v>
      </c>
      <c r="E11" s="20">
        <f>SUM(C11:D11)</f>
        <v>100</v>
      </c>
      <c r="F11" s="21"/>
      <c r="G11" s="19">
        <f>G6/I6*100</f>
        <v>7.4502326290900767</v>
      </c>
      <c r="H11" s="20">
        <f>H6/I6*100</f>
        <v>92.549767370909919</v>
      </c>
      <c r="I11" s="20">
        <f>SUM(G11:H11)</f>
        <v>100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59" t="s">
        <v>10</v>
      </c>
      <c r="B12" s="33" t="s">
        <v>99</v>
      </c>
      <c r="C12" s="100">
        <v>3613</v>
      </c>
      <c r="D12" s="34">
        <v>34949</v>
      </c>
      <c r="E12" s="37">
        <f>SUM(C12:D12)</f>
        <v>38562</v>
      </c>
      <c r="F12" s="38">
        <f>E12/E42*100</f>
        <v>54.828527555024742</v>
      </c>
      <c r="G12" s="96">
        <v>19868</v>
      </c>
      <c r="H12" s="37">
        <v>221236</v>
      </c>
      <c r="I12" s="37">
        <f>SUM(G12:H12)</f>
        <v>241104</v>
      </c>
      <c r="J12" s="88">
        <f>I12/I42*100</f>
        <v>46.093228747474093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59"/>
      <c r="B13" s="4" t="s">
        <v>96</v>
      </c>
      <c r="C13" s="99">
        <v>3970</v>
      </c>
      <c r="D13" s="6">
        <v>36240</v>
      </c>
      <c r="E13" s="6">
        <f>SUM(C13:D13)</f>
        <v>40210</v>
      </c>
      <c r="F13" s="7">
        <f>E13/E43*100</f>
        <v>55.533304790973247</v>
      </c>
      <c r="G13" s="97">
        <v>20290</v>
      </c>
      <c r="H13" s="6">
        <v>232443</v>
      </c>
      <c r="I13" s="6">
        <f>SUM(G13:H13)</f>
        <v>252733</v>
      </c>
      <c r="J13" s="86">
        <f>I13/I43*100</f>
        <v>48.358568222217549</v>
      </c>
      <c r="K13" s="74"/>
      <c r="L13" s="105" t="str">
        <f>B6</f>
        <v>2023.</v>
      </c>
      <c r="M13" s="116">
        <f>E6</f>
        <v>16407</v>
      </c>
      <c r="N13" s="116">
        <f>E12</f>
        <v>38562</v>
      </c>
      <c r="O13" s="116">
        <f>E18</f>
        <v>6161</v>
      </c>
      <c r="P13" s="1">
        <f>E24</f>
        <v>167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59"/>
      <c r="B14" s="4" t="s">
        <v>9</v>
      </c>
      <c r="C14" s="99">
        <v>4034</v>
      </c>
      <c r="D14" s="6">
        <v>33292</v>
      </c>
      <c r="E14" s="6">
        <f>C14+D14</f>
        <v>37326</v>
      </c>
      <c r="F14" s="7">
        <f>E14/E44*100</f>
        <v>50.190942340791736</v>
      </c>
      <c r="G14" s="97">
        <v>25682</v>
      </c>
      <c r="H14" s="6">
        <v>219066</v>
      </c>
      <c r="I14" s="6">
        <f>SUM(G14:H14)</f>
        <v>244748</v>
      </c>
      <c r="J14" s="86">
        <f>I14/I44*100</f>
        <v>37.308805102392355</v>
      </c>
      <c r="K14" s="74"/>
      <c r="L14" s="105" t="str">
        <f>B7</f>
        <v>2022.</v>
      </c>
      <c r="M14" s="116">
        <f>E7</f>
        <v>16834</v>
      </c>
      <c r="N14" s="116">
        <f>E13</f>
        <v>40210</v>
      </c>
      <c r="O14" s="117">
        <f>E19</f>
        <v>5671</v>
      </c>
      <c r="P14" s="1">
        <f>E25</f>
        <v>221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59"/>
      <c r="B15" s="4" t="s">
        <v>101</v>
      </c>
      <c r="C15" s="12">
        <f>C12/C13*100</f>
        <v>91.007556675062972</v>
      </c>
      <c r="D15" s="13">
        <f>D12/D13*11</f>
        <v>10.608140176600442</v>
      </c>
      <c r="E15" s="13">
        <f>E12/E13*100</f>
        <v>95.901517035563288</v>
      </c>
      <c r="F15" s="7"/>
      <c r="G15" s="17">
        <f>G12/G13*100</f>
        <v>97.920157713159199</v>
      </c>
      <c r="H15" s="13">
        <f>H12/H13*100</f>
        <v>95.178602926308827</v>
      </c>
      <c r="I15" s="13">
        <f>I12/I13*100</f>
        <v>95.398701396335255</v>
      </c>
      <c r="J15" s="86"/>
      <c r="K15" s="74"/>
      <c r="L15" s="105" t="str">
        <f>B8</f>
        <v>2019.</v>
      </c>
      <c r="M15" s="116">
        <f>E8</f>
        <v>18438</v>
      </c>
      <c r="N15" s="116">
        <f>E14</f>
        <v>37326</v>
      </c>
      <c r="O15" s="117">
        <f>E20</f>
        <v>7557</v>
      </c>
      <c r="P15" s="1">
        <f>E26</f>
        <v>165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59"/>
      <c r="B16" s="4" t="s">
        <v>100</v>
      </c>
      <c r="C16" s="12">
        <f>C12/C14*100</f>
        <v>89.563708477937524</v>
      </c>
      <c r="D16" s="13">
        <f>D12/D14*100</f>
        <v>104.97717169289919</v>
      </c>
      <c r="E16" s="13">
        <f>E12/E14*100</f>
        <v>103.31136473235813</v>
      </c>
      <c r="F16" s="7"/>
      <c r="G16" s="17">
        <f>G12/G14*100</f>
        <v>77.361576201230434</v>
      </c>
      <c r="H16" s="13">
        <f>H12/H14*100</f>
        <v>100.9905690522491</v>
      </c>
      <c r="I16" s="13">
        <f>I12/I14*100</f>
        <v>98.511121643486362</v>
      </c>
      <c r="J16" s="86"/>
      <c r="K16" s="74"/>
      <c r="Q16" s="75"/>
      <c r="S16" s="115"/>
      <c r="T16" s="115"/>
      <c r="U16" s="105"/>
      <c r="V16" s="116"/>
      <c r="W16" s="116"/>
      <c r="X16" s="243"/>
      <c r="Y16" s="244"/>
      <c r="Z16" s="116"/>
      <c r="AA16" s="243"/>
      <c r="AB16" s="115"/>
      <c r="AC16" s="115"/>
    </row>
    <row r="17" spans="1:29" ht="15" customHeight="1" thickBot="1" x14ac:dyDescent="0.3">
      <c r="A17" s="259"/>
      <c r="B17" s="11" t="s">
        <v>7</v>
      </c>
      <c r="C17" s="55">
        <f>C12/E12*100</f>
        <v>9.3693273170478708</v>
      </c>
      <c r="D17" s="15">
        <f>D12/E12*100</f>
        <v>90.630672682952124</v>
      </c>
      <c r="E17" s="15">
        <f>SUM(C17:D17)</f>
        <v>100</v>
      </c>
      <c r="F17" s="16"/>
      <c r="G17" s="14">
        <f>G12/I12*100</f>
        <v>8.240427367443095</v>
      </c>
      <c r="H17" s="15">
        <f>H12/I12*100</f>
        <v>91.75957263255691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5"/>
      <c r="Y17" s="244"/>
      <c r="Z17" s="116"/>
      <c r="AA17" s="245"/>
      <c r="AB17" s="115"/>
      <c r="AC17" s="115"/>
    </row>
    <row r="18" spans="1:29" ht="15" customHeight="1" thickBot="1" x14ac:dyDescent="0.3">
      <c r="A18" s="260" t="s">
        <v>11</v>
      </c>
      <c r="B18" s="33" t="s">
        <v>99</v>
      </c>
      <c r="C18" s="100">
        <v>567</v>
      </c>
      <c r="D18" s="34">
        <v>5594</v>
      </c>
      <c r="E18" s="34">
        <f>C18+D18</f>
        <v>6161</v>
      </c>
      <c r="F18" s="35">
        <f>E18/E42*100</f>
        <v>8.7598817039185572</v>
      </c>
      <c r="G18" s="93">
        <v>3194</v>
      </c>
      <c r="H18" s="34">
        <v>32783</v>
      </c>
      <c r="I18" s="34">
        <f>G18+H18</f>
        <v>35977</v>
      </c>
      <c r="J18" s="85">
        <f>I18/I42*100</f>
        <v>6.8779285729306663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5"/>
      <c r="Y18" s="246"/>
      <c r="Z18" s="105"/>
      <c r="AA18" s="245"/>
      <c r="AB18" s="115"/>
      <c r="AC18" s="115"/>
    </row>
    <row r="19" spans="1:29" ht="15" customHeight="1" x14ac:dyDescent="0.25">
      <c r="A19" s="261"/>
      <c r="B19" s="4" t="s">
        <v>96</v>
      </c>
      <c r="C19" s="99">
        <v>576</v>
      </c>
      <c r="D19" s="6">
        <v>5095</v>
      </c>
      <c r="E19" s="6">
        <f>SUM(C19:D19)</f>
        <v>5671</v>
      </c>
      <c r="F19" s="7">
        <f>E19/E43*100</f>
        <v>7.8321156794232598</v>
      </c>
      <c r="G19" s="97">
        <v>3862</v>
      </c>
      <c r="H19" s="6">
        <v>29017</v>
      </c>
      <c r="I19" s="6">
        <f>SUM(G19:H19)</f>
        <v>32879</v>
      </c>
      <c r="J19" s="86">
        <f>I19/I43*100</f>
        <v>6.2911505999544604</v>
      </c>
      <c r="K19" s="74"/>
      <c r="Q19" s="75"/>
      <c r="S19" s="115"/>
      <c r="T19" s="115"/>
      <c r="U19" s="105"/>
      <c r="V19" s="116"/>
      <c r="W19" s="116"/>
      <c r="X19" s="245"/>
      <c r="Y19" s="244"/>
      <c r="Z19" s="116"/>
      <c r="AA19" s="105"/>
      <c r="AB19" s="115"/>
      <c r="AC19" s="115"/>
    </row>
    <row r="20" spans="1:29" ht="15" customHeight="1" x14ac:dyDescent="0.25">
      <c r="A20" s="261"/>
      <c r="B20" s="4" t="s">
        <v>9</v>
      </c>
      <c r="C20" s="99">
        <v>1099</v>
      </c>
      <c r="D20" s="6">
        <v>6458</v>
      </c>
      <c r="E20" s="6">
        <f>C20+D20</f>
        <v>7557</v>
      </c>
      <c r="F20" s="7">
        <f>E20/E44*100</f>
        <v>10.161628657487091</v>
      </c>
      <c r="G20" s="97">
        <v>5315</v>
      </c>
      <c r="H20" s="6">
        <v>35876</v>
      </c>
      <c r="I20" s="6">
        <f>G20+H20</f>
        <v>41191</v>
      </c>
      <c r="J20" s="86">
        <f>I20/I44*100</f>
        <v>6.279058423246128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61"/>
      <c r="B21" s="4" t="s">
        <v>101</v>
      </c>
      <c r="C21" s="12">
        <f>C18/C19*100</f>
        <v>98.4375</v>
      </c>
      <c r="D21" s="13">
        <f>D18/D19*100</f>
        <v>109.79391560353287</v>
      </c>
      <c r="E21" s="13">
        <f>E18/E19*100</f>
        <v>108.64045141950274</v>
      </c>
      <c r="F21" s="7"/>
      <c r="G21" s="17">
        <f>G18/G19*100</f>
        <v>82.703262558259965</v>
      </c>
      <c r="H21" s="13">
        <f>H18/H19*100</f>
        <v>112.97859875245547</v>
      </c>
      <c r="I21" s="13">
        <f>I18/I19*100</f>
        <v>109.42242768940662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61"/>
      <c r="B22" s="4" t="s">
        <v>100</v>
      </c>
      <c r="C22" s="12">
        <f>C18/C20*100</f>
        <v>51.592356687898089</v>
      </c>
      <c r="D22" s="253">
        <f>D18/D20*100</f>
        <v>86.621244967482198</v>
      </c>
      <c r="E22" s="13">
        <f>E18/E20*100</f>
        <v>81.527061003043528</v>
      </c>
      <c r="F22" s="7"/>
      <c r="G22" s="17">
        <f>G18/G20*100</f>
        <v>60.094073377234245</v>
      </c>
      <c r="H22" s="13">
        <f>H18/H20*100</f>
        <v>91.378637529267479</v>
      </c>
      <c r="I22" s="13">
        <f>I18/I20*100</f>
        <v>87.341895074166686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62"/>
      <c r="B23" s="18" t="s">
        <v>7</v>
      </c>
      <c r="C23" s="54">
        <f>C18/E18*100</f>
        <v>9.2030514526862515</v>
      </c>
      <c r="D23" s="20">
        <f>D18/E18*100</f>
        <v>90.796948547313747</v>
      </c>
      <c r="E23" s="20">
        <f>SUM(C23:D23)</f>
        <v>100</v>
      </c>
      <c r="F23" s="21"/>
      <c r="G23" s="19">
        <f>G18/I18*100</f>
        <v>8.8778942101898437</v>
      </c>
      <c r="H23" s="20">
        <f>H18/I18*100</f>
        <v>91.122105789810163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63" t="s">
        <v>12</v>
      </c>
      <c r="B24" s="33" t="s">
        <v>99</v>
      </c>
      <c r="C24" s="98">
        <v>2</v>
      </c>
      <c r="D24" s="37">
        <v>165</v>
      </c>
      <c r="E24" s="36">
        <f>SUM(C24:D24)</f>
        <v>167</v>
      </c>
      <c r="F24" s="38">
        <f>E24/E42*100</f>
        <v>0.2374452596257749</v>
      </c>
      <c r="G24" s="96">
        <v>20</v>
      </c>
      <c r="H24" s="37">
        <v>1053</v>
      </c>
      <c r="I24" s="37">
        <f>SUM(G24:H24)</f>
        <v>1073</v>
      </c>
      <c r="J24" s="88">
        <f>I24/I42*100</f>
        <v>0.20513153844830323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63"/>
      <c r="B25" s="4" t="s">
        <v>96</v>
      </c>
      <c r="C25" s="99">
        <v>3</v>
      </c>
      <c r="D25" s="6">
        <v>218</v>
      </c>
      <c r="E25" s="6">
        <f>SUM(C25:D25)</f>
        <v>221</v>
      </c>
      <c r="F25" s="7">
        <f>E25/E43*100</f>
        <v>0.30521910864971619</v>
      </c>
      <c r="G25" s="97">
        <v>4</v>
      </c>
      <c r="H25" s="6">
        <v>1311</v>
      </c>
      <c r="I25" s="6">
        <f>SUM(G25:H25)</f>
        <v>1315</v>
      </c>
      <c r="J25" s="86">
        <f>I25/I43*100</f>
        <v>0.25161540919553865</v>
      </c>
      <c r="K25" s="74"/>
      <c r="L25" s="105" t="s">
        <v>12</v>
      </c>
      <c r="M25" s="105">
        <f>I24</f>
        <v>1073</v>
      </c>
      <c r="N25" s="105">
        <f>I25</f>
        <v>1315</v>
      </c>
      <c r="O25" s="105">
        <f>I26</f>
        <v>961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63"/>
      <c r="B26" s="4" t="s">
        <v>9</v>
      </c>
      <c r="C26" s="99">
        <v>2</v>
      </c>
      <c r="D26" s="6">
        <v>163</v>
      </c>
      <c r="E26" s="6">
        <f>SUM(C26:D26)</f>
        <v>165</v>
      </c>
      <c r="F26" s="7">
        <f>E26/E44*100</f>
        <v>0.22186962134251292</v>
      </c>
      <c r="G26" s="97">
        <v>4</v>
      </c>
      <c r="H26" s="6">
        <v>957</v>
      </c>
      <c r="I26" s="5">
        <f>SUM(G26:H26)</f>
        <v>961</v>
      </c>
      <c r="J26" s="86">
        <f>I26/I44*100</f>
        <v>0.14649256256802529</v>
      </c>
      <c r="K26" s="74"/>
      <c r="L26" s="105" t="str">
        <f>A18</f>
        <v>OSTALI UGOSTITELJSKI OBJEKTI ZA SMJEŠTAJ</v>
      </c>
      <c r="M26" s="117">
        <f>I18</f>
        <v>35977</v>
      </c>
      <c r="N26" s="117">
        <f>I19</f>
        <v>32879</v>
      </c>
      <c r="O26" s="117">
        <f>I20</f>
        <v>41191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63"/>
      <c r="B27" s="4" t="s">
        <v>101</v>
      </c>
      <c r="C27" s="12">
        <f>C24/C25*100</f>
        <v>66.666666666666657</v>
      </c>
      <c r="D27" s="13">
        <f>D24/D25*100</f>
        <v>75.688073394495419</v>
      </c>
      <c r="E27" s="13">
        <f>E24/E25*100</f>
        <v>75.565610859728508</v>
      </c>
      <c r="F27" s="7"/>
      <c r="G27" s="17">
        <f>G24/G25*100</f>
        <v>500</v>
      </c>
      <c r="H27" s="13">
        <f>H24/H25*100</f>
        <v>80.320366132723109</v>
      </c>
      <c r="I27" s="6">
        <f>I24/I25*100</f>
        <v>81.596958174904941</v>
      </c>
      <c r="J27" s="86"/>
      <c r="K27" s="74"/>
      <c r="L27" s="105" t="s">
        <v>10</v>
      </c>
      <c r="M27" s="117">
        <f>I12</f>
        <v>241104</v>
      </c>
      <c r="N27" s="117">
        <f>I13</f>
        <v>252733</v>
      </c>
      <c r="O27" s="117">
        <f>I14</f>
        <v>244748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63"/>
      <c r="B28" s="4" t="s">
        <v>100</v>
      </c>
      <c r="C28" s="12">
        <f>C24/C26*100</f>
        <v>100</v>
      </c>
      <c r="D28" s="13">
        <f>D24/D26*100</f>
        <v>101.22699386503066</v>
      </c>
      <c r="E28" s="13">
        <f>E24/E26*100</f>
        <v>101.21212121212122</v>
      </c>
      <c r="F28" s="7"/>
      <c r="G28" s="17">
        <f>G24/G26*100</f>
        <v>500</v>
      </c>
      <c r="H28" s="13">
        <f>H24/H26*100</f>
        <v>110.03134796238245</v>
      </c>
      <c r="I28" s="13">
        <f>I24/I26*100</f>
        <v>111.65452653485953</v>
      </c>
      <c r="J28" s="86"/>
      <c r="K28" s="74"/>
      <c r="L28" s="105" t="s">
        <v>8</v>
      </c>
      <c r="M28" s="117">
        <f>I6</f>
        <v>65555</v>
      </c>
      <c r="N28" s="117">
        <f>I7</f>
        <v>69855</v>
      </c>
      <c r="O28" s="117">
        <f>I8</f>
        <v>76254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63"/>
      <c r="B29" s="11" t="s">
        <v>7</v>
      </c>
      <c r="C29" s="55">
        <f>C24/E24*100</f>
        <v>1.1976047904191618</v>
      </c>
      <c r="D29" s="15">
        <f>D24/E24*100</f>
        <v>98.802395209580837</v>
      </c>
      <c r="E29" s="15">
        <f>SUM(C29:D29)</f>
        <v>100</v>
      </c>
      <c r="F29" s="16"/>
      <c r="G29" s="14">
        <f>G24/I24*100</f>
        <v>1.8639328984156569</v>
      </c>
      <c r="H29" s="15">
        <f>H24/I24*100</f>
        <v>98.136067101584345</v>
      </c>
      <c r="I29" s="15">
        <f>SUM(G29:H29)</f>
        <v>100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72" t="s">
        <v>13</v>
      </c>
      <c r="B30" s="39" t="s">
        <v>99</v>
      </c>
      <c r="C30" s="100">
        <f t="shared" ref="C30:J32" si="0">C6+C12+C18+C24</f>
        <v>6424</v>
      </c>
      <c r="D30" s="34">
        <f t="shared" si="0"/>
        <v>54873</v>
      </c>
      <c r="E30" s="34">
        <f t="shared" si="0"/>
        <v>61297</v>
      </c>
      <c r="F30" s="35">
        <f t="shared" si="0"/>
        <v>87.153784905874986</v>
      </c>
      <c r="G30" s="93">
        <f t="shared" si="0"/>
        <v>27966</v>
      </c>
      <c r="H30" s="34">
        <f t="shared" si="0"/>
        <v>315743</v>
      </c>
      <c r="I30" s="34">
        <f>I6+I12+I18+I24</f>
        <v>343709</v>
      </c>
      <c r="J30" s="85">
        <f t="shared" si="0"/>
        <v>65.708812626773394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73"/>
      <c r="B31" s="213" t="s">
        <v>96</v>
      </c>
      <c r="C31" s="101">
        <f t="shared" si="0"/>
        <v>6463</v>
      </c>
      <c r="D31" s="56">
        <f t="shared" si="0"/>
        <v>56473</v>
      </c>
      <c r="E31" s="56">
        <f t="shared" si="0"/>
        <v>62936</v>
      </c>
      <c r="F31" s="57">
        <f t="shared" si="0"/>
        <v>86.919772950129129</v>
      </c>
      <c r="G31" s="95">
        <f t="shared" si="0"/>
        <v>28753</v>
      </c>
      <c r="H31" s="56">
        <f t="shared" si="0"/>
        <v>328029</v>
      </c>
      <c r="I31" s="56">
        <f t="shared" si="0"/>
        <v>356782</v>
      </c>
      <c r="J31" s="90">
        <f t="shared" si="0"/>
        <v>68.267565721370858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73"/>
      <c r="B32" s="213" t="s">
        <v>9</v>
      </c>
      <c r="C32" s="101">
        <f t="shared" si="0"/>
        <v>7580</v>
      </c>
      <c r="D32" s="56">
        <f t="shared" si="0"/>
        <v>55906</v>
      </c>
      <c r="E32" s="56">
        <f t="shared" si="0"/>
        <v>63486</v>
      </c>
      <c r="F32" s="57">
        <f t="shared" si="0"/>
        <v>85.367362306368321</v>
      </c>
      <c r="G32" s="95">
        <f t="shared" si="0"/>
        <v>37240</v>
      </c>
      <c r="H32" s="56">
        <f t="shared" si="0"/>
        <v>325914</v>
      </c>
      <c r="I32" s="56">
        <f t="shared" si="0"/>
        <v>363154</v>
      </c>
      <c r="J32" s="90">
        <f t="shared" si="0"/>
        <v>55.358335137178628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73"/>
      <c r="B33" s="213" t="s">
        <v>101</v>
      </c>
      <c r="C33" s="58">
        <f>C30/C31*100</f>
        <v>99.396565062664394</v>
      </c>
      <c r="D33" s="59">
        <f>D30/D31*100</f>
        <v>97.16678766844332</v>
      </c>
      <c r="E33" s="59">
        <f>E30/E31*100</f>
        <v>97.395767128511494</v>
      </c>
      <c r="F33" s="57"/>
      <c r="G33" s="60">
        <f>G30/G31*100</f>
        <v>97.262894306681048</v>
      </c>
      <c r="H33" s="59">
        <f>H30/H31*100</f>
        <v>96.254599440903092</v>
      </c>
      <c r="I33" s="59">
        <f>I30/I31*100</f>
        <v>96.335857750671281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73"/>
      <c r="B34" s="213" t="s">
        <v>100</v>
      </c>
      <c r="C34" s="58">
        <f>C30/C32*100</f>
        <v>84.749340369393138</v>
      </c>
      <c r="D34" s="59">
        <f>D30/D32*100</f>
        <v>98.152255571852749</v>
      </c>
      <c r="E34" s="59">
        <f>E30/E32*100</f>
        <v>96.551995715590849</v>
      </c>
      <c r="F34" s="57"/>
      <c r="G34" s="60">
        <f>G30/G32*100</f>
        <v>75.096670247046177</v>
      </c>
      <c r="H34" s="59">
        <f>H30/H32*100</f>
        <v>96.879238081211611</v>
      </c>
      <c r="I34" s="59">
        <f>I30/I32*100</f>
        <v>94.645522285311472</v>
      </c>
      <c r="J34" s="57"/>
      <c r="K34" s="264" t="s">
        <v>79</v>
      </c>
      <c r="L34" s="265"/>
      <c r="M34" s="265"/>
      <c r="N34" s="265"/>
      <c r="O34" s="265"/>
      <c r="P34" s="265"/>
      <c r="Q34" s="266"/>
    </row>
    <row r="35" spans="1:17" ht="15" customHeight="1" thickBot="1" x14ac:dyDescent="0.3">
      <c r="A35" s="274"/>
      <c r="B35" s="214" t="s">
        <v>7</v>
      </c>
      <c r="C35" s="65">
        <f>C30/E30*100</f>
        <v>10.480121376250061</v>
      </c>
      <c r="D35" s="66">
        <f>D30/E30*100</f>
        <v>89.519878623749932</v>
      </c>
      <c r="E35" s="66">
        <f>SUM(C35:D35)</f>
        <v>100</v>
      </c>
      <c r="F35" s="67"/>
      <c r="G35" s="68">
        <f>G30/I30*100</f>
        <v>8.1365341029766469</v>
      </c>
      <c r="H35" s="66">
        <f>H30/I30*100</f>
        <v>91.86346589702336</v>
      </c>
      <c r="I35" s="66">
        <f>SUM(G35:H35)</f>
        <v>100</v>
      </c>
      <c r="J35" s="67"/>
      <c r="K35" s="267"/>
      <c r="L35" s="268"/>
      <c r="M35" s="268"/>
      <c r="N35" s="268"/>
      <c r="O35" s="268"/>
      <c r="P35" s="268"/>
      <c r="Q35" s="269"/>
    </row>
    <row r="36" spans="1:17" ht="15" customHeight="1" x14ac:dyDescent="0.25">
      <c r="A36" s="275" t="s">
        <v>14</v>
      </c>
      <c r="B36" s="33" t="s">
        <v>99</v>
      </c>
      <c r="C36" s="100">
        <v>2853</v>
      </c>
      <c r="D36" s="34">
        <v>6182</v>
      </c>
      <c r="E36" s="34">
        <f>SUM(C36:D36)</f>
        <v>9035</v>
      </c>
      <c r="F36" s="35">
        <f>E36/E42*100</f>
        <v>12.846215094125007</v>
      </c>
      <c r="G36" s="93">
        <v>70240</v>
      </c>
      <c r="H36" s="34">
        <v>109130</v>
      </c>
      <c r="I36" s="34">
        <f>G36+H36</f>
        <v>179370</v>
      </c>
      <c r="J36" s="35">
        <f>I36/I42*100</f>
        <v>34.291187373226606</v>
      </c>
      <c r="K36" s="74"/>
      <c r="Q36" s="75"/>
    </row>
    <row r="37" spans="1:17" ht="15" customHeight="1" x14ac:dyDescent="0.25">
      <c r="A37" s="276"/>
      <c r="B37" s="4" t="s">
        <v>96</v>
      </c>
      <c r="C37" s="102">
        <v>3007</v>
      </c>
      <c r="D37" s="27">
        <v>6464</v>
      </c>
      <c r="E37" s="182">
        <f>SUM(C37:D37)</f>
        <v>9471</v>
      </c>
      <c r="F37" s="28">
        <f>E37/E43*100</f>
        <v>13.080227049870869</v>
      </c>
      <c r="G37" s="94">
        <v>72003</v>
      </c>
      <c r="H37" s="27">
        <v>93838</v>
      </c>
      <c r="I37" s="27">
        <f>G37+H37</f>
        <v>165841</v>
      </c>
      <c r="J37" s="28">
        <f>I37/I43*100</f>
        <v>31.732434278629146</v>
      </c>
      <c r="K37" s="74"/>
      <c r="L37" s="105" t="s">
        <v>8</v>
      </c>
      <c r="M37" s="106">
        <f>J6</f>
        <v>12.532523767920335</v>
      </c>
      <c r="Q37" s="75"/>
    </row>
    <row r="38" spans="1:17" ht="15" customHeight="1" x14ac:dyDescent="0.25">
      <c r="A38" s="276"/>
      <c r="B38" s="4" t="s">
        <v>9</v>
      </c>
      <c r="C38" s="102">
        <v>4385</v>
      </c>
      <c r="D38" s="27">
        <v>6497</v>
      </c>
      <c r="E38" s="27">
        <f>SUM(C38:D38)</f>
        <v>10882</v>
      </c>
      <c r="F38" s="28">
        <f>E38/E44*100</f>
        <v>14.63263769363167</v>
      </c>
      <c r="G38" s="94">
        <v>132505</v>
      </c>
      <c r="H38" s="27">
        <v>160347</v>
      </c>
      <c r="I38" s="27">
        <f>G38+H38</f>
        <v>292852</v>
      </c>
      <c r="J38" s="28">
        <f>I38/I44*100</f>
        <v>44.641664862821379</v>
      </c>
      <c r="K38" s="74"/>
      <c r="L38" s="105" t="s">
        <v>10</v>
      </c>
      <c r="M38" s="106">
        <f>J12</f>
        <v>46.093228747474093</v>
      </c>
      <c r="Q38" s="75"/>
    </row>
    <row r="39" spans="1:17" ht="15" customHeight="1" x14ac:dyDescent="0.25">
      <c r="A39" s="276"/>
      <c r="B39" s="4" t="s">
        <v>101</v>
      </c>
      <c r="C39" s="29">
        <f>C36/C37*100</f>
        <v>94.878616561356836</v>
      </c>
      <c r="D39" s="30">
        <f>D36/D37*100</f>
        <v>95.637376237623755</v>
      </c>
      <c r="E39" s="30">
        <f>E36/E37*100</f>
        <v>95.396473445253932</v>
      </c>
      <c r="F39" s="28"/>
      <c r="G39" s="31">
        <f>G36/G37*100</f>
        <v>97.551490910100966</v>
      </c>
      <c r="H39" s="30">
        <f>H36/H37*100</f>
        <v>116.29616999509793</v>
      </c>
      <c r="I39" s="30">
        <f>I36/I37*100</f>
        <v>108.15781380961282</v>
      </c>
      <c r="J39" s="28"/>
      <c r="K39" s="74"/>
      <c r="L39" s="105" t="s">
        <v>11</v>
      </c>
      <c r="M39" s="106">
        <f>J18</f>
        <v>6.8779285729306663</v>
      </c>
      <c r="Q39" s="75"/>
    </row>
    <row r="40" spans="1:17" ht="15" customHeight="1" x14ac:dyDescent="0.25">
      <c r="A40" s="276"/>
      <c r="B40" s="4" t="s">
        <v>100</v>
      </c>
      <c r="C40" s="29">
        <f>C36/C38*100</f>
        <v>65.062713797035343</v>
      </c>
      <c r="D40" s="247">
        <f>D36/D38*100</f>
        <v>95.151608434662151</v>
      </c>
      <c r="E40" s="30">
        <f>E36/E38*100</f>
        <v>83.027017092446243</v>
      </c>
      <c r="F40" s="28"/>
      <c r="G40" s="31">
        <f>G36/G38*100</f>
        <v>53.009320403003656</v>
      </c>
      <c r="H40" s="30">
        <f>H36/H38*100</f>
        <v>68.05864780756734</v>
      </c>
      <c r="I40" s="30">
        <f>I36/I38*100</f>
        <v>61.249368281589334</v>
      </c>
      <c r="J40" s="28"/>
      <c r="K40" s="74"/>
      <c r="L40" s="105" t="s">
        <v>12</v>
      </c>
      <c r="M40" s="106">
        <f>J24</f>
        <v>0.20513153844830323</v>
      </c>
      <c r="Q40" s="75"/>
    </row>
    <row r="41" spans="1:17" ht="15" customHeight="1" thickBot="1" x14ac:dyDescent="0.3">
      <c r="A41" s="277"/>
      <c r="B41" s="215" t="s">
        <v>7</v>
      </c>
      <c r="C41" s="62">
        <f>C36/E36*100</f>
        <v>31.577199778638626</v>
      </c>
      <c r="D41" s="63">
        <f>D36/E36*100</f>
        <v>68.422800221361371</v>
      </c>
      <c r="E41" s="63">
        <f>SUM(C41:D41)</f>
        <v>100</v>
      </c>
      <c r="F41" s="32"/>
      <c r="G41" s="64">
        <f>G36/I36*100</f>
        <v>39.159279701176345</v>
      </c>
      <c r="H41" s="63">
        <f>H36/I36*100</f>
        <v>60.840720298823655</v>
      </c>
      <c r="I41" s="63">
        <f>SUM(G41:H41)</f>
        <v>100</v>
      </c>
      <c r="J41" s="32"/>
      <c r="K41" s="74"/>
      <c r="L41" s="105" t="s">
        <v>80</v>
      </c>
      <c r="M41" s="106">
        <f>J36</f>
        <v>34.291187373226606</v>
      </c>
      <c r="Q41" s="75"/>
    </row>
    <row r="42" spans="1:17" ht="15" customHeight="1" x14ac:dyDescent="0.25">
      <c r="A42" s="254" t="s">
        <v>77</v>
      </c>
      <c r="B42" s="61" t="s">
        <v>99</v>
      </c>
      <c r="C42" s="103">
        <f t="shared" ref="C42:D44" si="1">C30+C36</f>
        <v>9277</v>
      </c>
      <c r="D42" s="69">
        <f t="shared" si="1"/>
        <v>61055</v>
      </c>
      <c r="E42" s="69">
        <f>SUM(C42:D42)</f>
        <v>70332</v>
      </c>
      <c r="F42" s="70">
        <f>F6+F12+F18+F24+F36</f>
        <v>100</v>
      </c>
      <c r="G42" s="91">
        <f>G30+G36</f>
        <v>98206</v>
      </c>
      <c r="H42" s="69">
        <f t="shared" ref="G42:H44" si="2">H30+H36</f>
        <v>424873</v>
      </c>
      <c r="I42" s="69">
        <f>SUM(G42:H42)</f>
        <v>523079</v>
      </c>
      <c r="J42" s="70">
        <f>J6+J12+J18+J24+J36</f>
        <v>100</v>
      </c>
      <c r="K42" s="74"/>
      <c r="Q42" s="75"/>
    </row>
    <row r="43" spans="1:17" ht="15" customHeight="1" x14ac:dyDescent="0.25">
      <c r="A43" s="254"/>
      <c r="B43" s="40" t="s">
        <v>96</v>
      </c>
      <c r="C43" s="104">
        <f t="shared" si="1"/>
        <v>9470</v>
      </c>
      <c r="D43" s="41">
        <f t="shared" si="1"/>
        <v>62937</v>
      </c>
      <c r="E43" s="41">
        <f>SUM(C43:D43)</f>
        <v>72407</v>
      </c>
      <c r="F43" s="42">
        <f>F31+F37</f>
        <v>100</v>
      </c>
      <c r="G43" s="92">
        <f t="shared" si="2"/>
        <v>100756</v>
      </c>
      <c r="H43" s="41">
        <f t="shared" si="2"/>
        <v>421867</v>
      </c>
      <c r="I43" s="41">
        <f>SUM(G43:H43)</f>
        <v>522623</v>
      </c>
      <c r="J43" s="42">
        <f>J7+J13+J19+J25+J37</f>
        <v>100</v>
      </c>
      <c r="K43" s="74"/>
      <c r="Q43" s="75"/>
    </row>
    <row r="44" spans="1:17" ht="15" customHeight="1" x14ac:dyDescent="0.25">
      <c r="A44" s="254"/>
      <c r="B44" s="40" t="s">
        <v>9</v>
      </c>
      <c r="C44" s="104">
        <f t="shared" si="1"/>
        <v>11965</v>
      </c>
      <c r="D44" s="41">
        <f t="shared" si="1"/>
        <v>62403</v>
      </c>
      <c r="E44" s="41">
        <f>SUM(C44:D44)</f>
        <v>74368</v>
      </c>
      <c r="F44" s="42">
        <f>F32+F38</f>
        <v>99.999999999999986</v>
      </c>
      <c r="G44" s="92">
        <f t="shared" si="2"/>
        <v>169745</v>
      </c>
      <c r="H44" s="41">
        <f t="shared" si="2"/>
        <v>486261</v>
      </c>
      <c r="I44" s="219">
        <f>SUM(G44:H44)</f>
        <v>656006</v>
      </c>
      <c r="J44" s="42">
        <f>J32+J38</f>
        <v>100</v>
      </c>
      <c r="K44" s="74"/>
      <c r="Q44" s="75"/>
    </row>
    <row r="45" spans="1:17" ht="15" customHeight="1" x14ac:dyDescent="0.25">
      <c r="A45" s="254"/>
      <c r="B45" s="40" t="s">
        <v>101</v>
      </c>
      <c r="C45" s="43">
        <f>C42/C43*100</f>
        <v>97.961985216473067</v>
      </c>
      <c r="D45" s="44">
        <f>D42/D43*100</f>
        <v>97.009708120819226</v>
      </c>
      <c r="E45" s="44">
        <f>E42/E43*100</f>
        <v>97.134254975347687</v>
      </c>
      <c r="F45" s="42"/>
      <c r="G45" s="45">
        <f>G42/G43*100</f>
        <v>97.469133351859938</v>
      </c>
      <c r="H45" s="44">
        <f>H42/H43*100</f>
        <v>100.71254684533277</v>
      </c>
      <c r="I45" s="44">
        <f>I42/I43*100</f>
        <v>100.08725218752332</v>
      </c>
      <c r="J45" s="42"/>
      <c r="K45" s="74"/>
      <c r="Q45" s="75"/>
    </row>
    <row r="46" spans="1:17" ht="15" customHeight="1" x14ac:dyDescent="0.25">
      <c r="A46" s="254"/>
      <c r="B46" s="40" t="s">
        <v>100</v>
      </c>
      <c r="C46" s="43">
        <f>C42/C44*100</f>
        <v>77.534475553698286</v>
      </c>
      <c r="D46" s="44">
        <f>D42/D44*100</f>
        <v>97.839847443231903</v>
      </c>
      <c r="E46" s="44">
        <f>E42/E44*100</f>
        <v>94.572934595524956</v>
      </c>
      <c r="F46" s="42"/>
      <c r="G46" s="45">
        <f>G42/G44*100</f>
        <v>57.855017820848921</v>
      </c>
      <c r="H46" s="44">
        <f>H42/H44*100</f>
        <v>87.375504101706696</v>
      </c>
      <c r="I46" s="44">
        <f>I42/I44*100</f>
        <v>79.736923137898131</v>
      </c>
      <c r="J46" s="42"/>
      <c r="K46" s="74"/>
      <c r="Q46" s="75"/>
    </row>
    <row r="47" spans="1:17" ht="15" customHeight="1" thickBot="1" x14ac:dyDescent="0.3">
      <c r="A47" s="255"/>
      <c r="B47" s="46" t="s">
        <v>7</v>
      </c>
      <c r="C47" s="47">
        <f>C42/E42*100</f>
        <v>13.190297446397087</v>
      </c>
      <c r="D47" s="48">
        <f>D42/E42*100</f>
        <v>86.809702553602904</v>
      </c>
      <c r="E47" s="48">
        <f>SUM(C47:D47)</f>
        <v>99.999999999999986</v>
      </c>
      <c r="F47" s="49"/>
      <c r="G47" s="50">
        <f>G42/I42*100</f>
        <v>18.774601924374711</v>
      </c>
      <c r="H47" s="48">
        <f>H42/I42*100</f>
        <v>81.225398075625293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K34:Q35"/>
    <mergeCell ref="A1:Q3"/>
    <mergeCell ref="A30:A35"/>
    <mergeCell ref="A36:A41"/>
    <mergeCell ref="K4:Q4"/>
    <mergeCell ref="A4:B5"/>
    <mergeCell ref="C4:F4"/>
    <mergeCell ref="G4:J4"/>
    <mergeCell ref="A42:A47"/>
    <mergeCell ref="A6:A11"/>
    <mergeCell ref="A12:A17"/>
    <mergeCell ref="A18:A23"/>
    <mergeCell ref="A24:A29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90" zoomScaleNormal="90" zoomScaleSheetLayoutView="80" zoomScalePageLayoutView="60" workbookViewId="0">
      <selection activeCell="S119" sqref="S119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8" t="s">
        <v>108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7" t="s">
        <v>97</v>
      </c>
      <c r="B4" s="290" t="s">
        <v>99</v>
      </c>
      <c r="C4" s="290"/>
      <c r="D4" s="290"/>
      <c r="E4" s="291" t="s">
        <v>96</v>
      </c>
      <c r="F4" s="290"/>
      <c r="G4" s="292"/>
      <c r="H4" s="290" t="s">
        <v>9</v>
      </c>
      <c r="I4" s="290"/>
      <c r="J4" s="290"/>
      <c r="K4" s="293" t="s">
        <v>101</v>
      </c>
      <c r="L4" s="294"/>
      <c r="M4" s="290" t="s">
        <v>100</v>
      </c>
      <c r="N4" s="290"/>
      <c r="O4" s="295" t="s">
        <v>98</v>
      </c>
      <c r="P4" s="296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8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Njemačka</v>
      </c>
      <c r="R5" s="125">
        <f>D6</f>
        <v>27.873288159460476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22</v>
      </c>
      <c r="B6" s="146">
        <v>12914</v>
      </c>
      <c r="C6" s="147">
        <v>95803</v>
      </c>
      <c r="D6" s="151">
        <f t="shared" ref="D6:D37" si="1">IF($C$83&lt;&gt;0,C6/$C$83*100,0)</f>
        <v>27.873288159460476</v>
      </c>
      <c r="E6" s="148">
        <v>14521</v>
      </c>
      <c r="F6" s="147">
        <v>106066</v>
      </c>
      <c r="G6" s="149">
        <f t="shared" ref="G6:G37" si="2">IF($F$83&lt;&gt;0,F6/$F$83*100,0)</f>
        <v>29.728517694278299</v>
      </c>
      <c r="H6" s="146">
        <v>14229</v>
      </c>
      <c r="I6" s="147">
        <v>104553</v>
      </c>
      <c r="J6" s="151">
        <f t="shared" ref="J6:J37" si="3">IF($I$83&lt;&gt;0,I6/$I$83*100,0)</f>
        <v>28.790265286903079</v>
      </c>
      <c r="K6" s="156">
        <f t="shared" ref="K6:K37" si="4">IF(OR(B6&lt;&gt;0)*(E6&lt;&gt;0),B6/E6*100," ")</f>
        <v>88.933269058604779</v>
      </c>
      <c r="L6" s="157">
        <f t="shared" ref="L6:L37" si="5">IF(OR(C6&lt;&gt;0)*(F6&lt;&gt;0),C6/F6*100," ")</f>
        <v>90.323949239152981</v>
      </c>
      <c r="M6" s="216">
        <f t="shared" ref="M6:M37" si="6">IF(OR(B6&lt;&gt;0)*(H6&lt;&gt;0),B6/H6*100," ")</f>
        <v>90.758310492655852</v>
      </c>
      <c r="N6" s="217">
        <f t="shared" ref="N6:N37" si="7">IF(OR(C6&lt;&gt;0)*(I6&lt;&gt;0),C6/I6*100," ")</f>
        <v>91.631038803286373</v>
      </c>
      <c r="O6" s="155">
        <f>IF(OR(E6&lt;&gt;0)*(H6&lt;&gt;0),E6/H6*100," ")</f>
        <v>102.05214702368404</v>
      </c>
      <c r="P6" s="157">
        <f>IF(OR(F6&lt;&gt;0)*(I6&lt;&gt;0),F6/I6*100," ")</f>
        <v>101.4471129475003</v>
      </c>
      <c r="Q6" t="str">
        <f t="shared" si="0"/>
        <v>Austrija</v>
      </c>
      <c r="R6" s="125">
        <f t="shared" ref="R6:R14" si="8">D7</f>
        <v>12.965619172032156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28</v>
      </c>
      <c r="B7" s="132">
        <v>9281</v>
      </c>
      <c r="C7" s="133">
        <v>44564</v>
      </c>
      <c r="D7" s="152">
        <f t="shared" si="1"/>
        <v>12.965619172032156</v>
      </c>
      <c r="E7" s="136">
        <v>9657</v>
      </c>
      <c r="F7" s="133">
        <v>47060</v>
      </c>
      <c r="G7" s="51">
        <f t="shared" si="2"/>
        <v>13.190127304628597</v>
      </c>
      <c r="H7" s="132">
        <v>8820</v>
      </c>
      <c r="I7" s="133">
        <v>43614</v>
      </c>
      <c r="J7" s="151">
        <f t="shared" si="3"/>
        <v>12.009780974462625</v>
      </c>
      <c r="K7" s="156">
        <f t="shared" si="4"/>
        <v>96.106451278865066</v>
      </c>
      <c r="L7" s="157">
        <f t="shared" si="5"/>
        <v>94.696132596685075</v>
      </c>
      <c r="M7" s="52">
        <f t="shared" si="6"/>
        <v>105.2267573696145</v>
      </c>
      <c r="N7" s="53">
        <f t="shared" si="7"/>
        <v>102.17819966065942</v>
      </c>
      <c r="O7" s="155">
        <f t="shared" ref="O7:O38" si="9">IF(OR(E7&lt;&gt;0)*(H7&lt;&gt;0),E7/H7*100," ")</f>
        <v>109.48979591836734</v>
      </c>
      <c r="P7" s="157">
        <f t="shared" ref="P7:P70" si="10">IF(OR(F7&lt;&gt;0)*(I7&lt;&gt;0),F7/I7*100," ")</f>
        <v>107.90113266382355</v>
      </c>
      <c r="Q7" t="str">
        <f t="shared" si="0"/>
        <v>Slovenija</v>
      </c>
      <c r="R7" s="125">
        <f t="shared" si="8"/>
        <v>9.397193556176882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20</v>
      </c>
      <c r="B8" s="132">
        <v>7116</v>
      </c>
      <c r="C8" s="133">
        <v>32299</v>
      </c>
      <c r="D8" s="152">
        <f t="shared" si="1"/>
        <v>9.397193556176882</v>
      </c>
      <c r="E8" s="136">
        <v>6835</v>
      </c>
      <c r="F8" s="133">
        <v>33106</v>
      </c>
      <c r="G8" s="51">
        <f t="shared" si="2"/>
        <v>9.2790555577355356</v>
      </c>
      <c r="H8" s="132">
        <v>8148</v>
      </c>
      <c r="I8" s="133">
        <v>38163</v>
      </c>
      <c r="J8" s="151">
        <f t="shared" si="3"/>
        <v>10.50876487660882</v>
      </c>
      <c r="K8" s="156">
        <f t="shared" si="4"/>
        <v>104.1111923920995</v>
      </c>
      <c r="L8" s="157">
        <f t="shared" si="5"/>
        <v>97.562375400229556</v>
      </c>
      <c r="M8" s="52">
        <f t="shared" si="6"/>
        <v>87.334315169366718</v>
      </c>
      <c r="N8" s="53">
        <f t="shared" si="7"/>
        <v>84.634331682519715</v>
      </c>
      <c r="O8" s="155">
        <f t="shared" si="9"/>
        <v>83.885616102110944</v>
      </c>
      <c r="P8" s="157">
        <f t="shared" si="10"/>
        <v>86.748945313523578</v>
      </c>
      <c r="Q8" t="str">
        <f t="shared" si="0"/>
        <v>Hrvatska</v>
      </c>
      <c r="R8" s="125">
        <f t="shared" si="8"/>
        <v>8.1365341029766469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81</v>
      </c>
      <c r="B9" s="132">
        <v>6424</v>
      </c>
      <c r="C9" s="133">
        <v>27966</v>
      </c>
      <c r="D9" s="152">
        <f t="shared" si="1"/>
        <v>8.1365341029766469</v>
      </c>
      <c r="E9" s="136">
        <v>6463</v>
      </c>
      <c r="F9" s="133">
        <v>28753</v>
      </c>
      <c r="G9" s="51">
        <f t="shared" si="2"/>
        <v>8.0589827962172986</v>
      </c>
      <c r="H9" s="132">
        <v>7580</v>
      </c>
      <c r="I9" s="133">
        <v>37240</v>
      </c>
      <c r="J9" s="151">
        <f t="shared" si="3"/>
        <v>10.254602730522038</v>
      </c>
      <c r="K9" s="156">
        <f t="shared" si="4"/>
        <v>99.396565062664394</v>
      </c>
      <c r="L9" s="157">
        <f t="shared" si="5"/>
        <v>97.262894306681048</v>
      </c>
      <c r="M9" s="52">
        <f t="shared" si="6"/>
        <v>84.749340369393138</v>
      </c>
      <c r="N9" s="53">
        <f t="shared" si="7"/>
        <v>75.096670247046177</v>
      </c>
      <c r="O9" s="155">
        <f t="shared" si="9"/>
        <v>85.263852242744065</v>
      </c>
      <c r="P9" s="157">
        <f t="shared" si="10"/>
        <v>77.209989258861441</v>
      </c>
      <c r="Q9" t="str">
        <f t="shared" si="0"/>
        <v>Mađarska</v>
      </c>
      <c r="R9" s="125">
        <f t="shared" si="8"/>
        <v>7.6294190725293785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44</v>
      </c>
      <c r="B10" s="132">
        <v>5527</v>
      </c>
      <c r="C10" s="133">
        <v>26223</v>
      </c>
      <c r="D10" s="152">
        <f t="shared" si="1"/>
        <v>7.6294190725293785</v>
      </c>
      <c r="E10" s="136">
        <v>4986</v>
      </c>
      <c r="F10" s="133">
        <v>25045</v>
      </c>
      <c r="G10" s="51">
        <f t="shared" si="2"/>
        <v>7.0196926975015561</v>
      </c>
      <c r="H10" s="132">
        <v>5013</v>
      </c>
      <c r="I10" s="133">
        <v>24840</v>
      </c>
      <c r="J10" s="151">
        <f t="shared" si="3"/>
        <v>6.8400733573084693</v>
      </c>
      <c r="K10" s="156">
        <f t="shared" si="4"/>
        <v>110.85038106698757</v>
      </c>
      <c r="L10" s="157">
        <f t="shared" si="5"/>
        <v>104.70353363944899</v>
      </c>
      <c r="M10" s="52">
        <f t="shared" si="6"/>
        <v>110.25334131258728</v>
      </c>
      <c r="N10" s="53">
        <f t="shared" si="7"/>
        <v>105.56763285024155</v>
      </c>
      <c r="O10" s="155">
        <f t="shared" si="9"/>
        <v>99.461400359066431</v>
      </c>
      <c r="P10" s="157">
        <f t="shared" si="10"/>
        <v>100.82528180354267</v>
      </c>
      <c r="Q10" t="str">
        <f t="shared" si="0"/>
        <v>Slovačka</v>
      </c>
      <c r="R10" s="125">
        <f t="shared" si="8"/>
        <v>5.6480918451364381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51</v>
      </c>
      <c r="B11" s="140">
        <v>3168</v>
      </c>
      <c r="C11" s="141">
        <v>19413</v>
      </c>
      <c r="D11" s="153">
        <f t="shared" si="1"/>
        <v>5.6480918451364381</v>
      </c>
      <c r="E11" s="142">
        <v>3043</v>
      </c>
      <c r="F11" s="141">
        <v>18595</v>
      </c>
      <c r="G11" s="143">
        <f t="shared" si="2"/>
        <v>5.2118660694765993</v>
      </c>
      <c r="H11" s="140">
        <v>2555</v>
      </c>
      <c r="I11" s="134">
        <v>15198</v>
      </c>
      <c r="J11" s="176">
        <f t="shared" si="3"/>
        <v>4.1850014043628878</v>
      </c>
      <c r="K11" s="222">
        <f t="shared" si="4"/>
        <v>104.10778836674335</v>
      </c>
      <c r="L11" s="223">
        <f t="shared" si="5"/>
        <v>104.39903199784888</v>
      </c>
      <c r="M11" s="224">
        <f t="shared" si="6"/>
        <v>123.99217221135031</v>
      </c>
      <c r="N11" s="241">
        <f t="shared" si="7"/>
        <v>127.73391235688906</v>
      </c>
      <c r="O11" s="242">
        <f t="shared" si="9"/>
        <v>119.09980430528375</v>
      </c>
      <c r="P11" s="223">
        <f t="shared" si="10"/>
        <v>122.35162521384393</v>
      </c>
      <c r="Q11" t="str">
        <f t="shared" si="0"/>
        <v>Češka</v>
      </c>
      <c r="R11" s="125">
        <f t="shared" si="8"/>
        <v>5.5331690470717962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34</v>
      </c>
      <c r="B12" s="140">
        <v>3024</v>
      </c>
      <c r="C12" s="141">
        <v>19018</v>
      </c>
      <c r="D12" s="153">
        <f t="shared" si="1"/>
        <v>5.5331690470717962</v>
      </c>
      <c r="E12" s="142">
        <v>3534</v>
      </c>
      <c r="F12" s="141">
        <v>21836</v>
      </c>
      <c r="G12" s="143">
        <f t="shared" si="2"/>
        <v>6.1202639146593718</v>
      </c>
      <c r="H12" s="140">
        <v>2149</v>
      </c>
      <c r="I12" s="134">
        <v>13385</v>
      </c>
      <c r="J12" s="176">
        <f t="shared" si="3"/>
        <v>3.68576416616642</v>
      </c>
      <c r="K12" s="222">
        <f t="shared" si="4"/>
        <v>85.568760611205434</v>
      </c>
      <c r="L12" s="223">
        <f t="shared" si="5"/>
        <v>87.094705990108082</v>
      </c>
      <c r="M12" s="224">
        <f t="shared" si="6"/>
        <v>140.71661237785017</v>
      </c>
      <c r="N12" s="241">
        <f t="shared" si="7"/>
        <v>142.08442286141204</v>
      </c>
      <c r="O12" s="242">
        <f t="shared" si="9"/>
        <v>164.44858073522568</v>
      </c>
      <c r="P12" s="223">
        <f t="shared" si="10"/>
        <v>163.13784086664177</v>
      </c>
      <c r="Q12" t="str">
        <f t="shared" si="0"/>
        <v>Italija</v>
      </c>
      <c r="R12" s="125">
        <f t="shared" si="8"/>
        <v>4.5538522412855063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40</v>
      </c>
      <c r="B13" s="140">
        <v>3227</v>
      </c>
      <c r="C13" s="141">
        <v>15652</v>
      </c>
      <c r="D13" s="153">
        <f t="shared" si="1"/>
        <v>4.5538522412855063</v>
      </c>
      <c r="E13" s="142">
        <v>3057</v>
      </c>
      <c r="F13" s="141">
        <v>14109</v>
      </c>
      <c r="G13" s="143">
        <f t="shared" si="2"/>
        <v>3.9545156426052888</v>
      </c>
      <c r="H13" s="140">
        <v>4015</v>
      </c>
      <c r="I13" s="134">
        <v>21030</v>
      </c>
      <c r="J13" s="176">
        <f t="shared" si="3"/>
        <v>5.7909316708613972</v>
      </c>
      <c r="K13" s="222">
        <f t="shared" si="4"/>
        <v>105.56100752371607</v>
      </c>
      <c r="L13" s="223">
        <f t="shared" si="5"/>
        <v>110.93628180593946</v>
      </c>
      <c r="M13" s="224">
        <f t="shared" si="6"/>
        <v>80.37359900373599</v>
      </c>
      <c r="N13" s="241">
        <f t="shared" si="7"/>
        <v>74.427009034712313</v>
      </c>
      <c r="O13" s="242">
        <f t="shared" si="9"/>
        <v>76.139476961394763</v>
      </c>
      <c r="P13" s="223">
        <f t="shared" si="10"/>
        <v>67.089871611982872</v>
      </c>
      <c r="Q13" t="str">
        <f t="shared" si="0"/>
        <v>Poljska</v>
      </c>
      <c r="R13" s="125">
        <f t="shared" si="8"/>
        <v>4.4654053283446169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26</v>
      </c>
      <c r="B14" s="140">
        <v>2484</v>
      </c>
      <c r="C14" s="141">
        <v>15348</v>
      </c>
      <c r="D14" s="153">
        <f t="shared" si="1"/>
        <v>4.4654053283446169</v>
      </c>
      <c r="E14" s="142">
        <v>2524</v>
      </c>
      <c r="F14" s="141">
        <v>16388</v>
      </c>
      <c r="G14" s="143">
        <f t="shared" si="2"/>
        <v>4.593281051174106</v>
      </c>
      <c r="H14" s="140">
        <v>2116</v>
      </c>
      <c r="I14" s="134">
        <v>13878</v>
      </c>
      <c r="J14" s="176">
        <f t="shared" si="3"/>
        <v>3.821519245278862</v>
      </c>
      <c r="K14" s="222">
        <f t="shared" si="4"/>
        <v>98.415213946117277</v>
      </c>
      <c r="L14" s="223">
        <f t="shared" si="5"/>
        <v>93.653893092506706</v>
      </c>
      <c r="M14" s="224">
        <f t="shared" si="6"/>
        <v>117.39130434782609</v>
      </c>
      <c r="N14" s="241">
        <f t="shared" si="7"/>
        <v>110.59230436662344</v>
      </c>
      <c r="O14" s="242">
        <f t="shared" si="9"/>
        <v>119.28166351606806</v>
      </c>
      <c r="P14" s="223">
        <f t="shared" si="10"/>
        <v>118.08617956477877</v>
      </c>
      <c r="Q14" t="str">
        <f t="shared" si="0"/>
        <v>Ukrajina</v>
      </c>
      <c r="R14" s="125">
        <f t="shared" si="8"/>
        <v>1.9341943329968085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88</v>
      </c>
      <c r="B15" s="140">
        <v>920</v>
      </c>
      <c r="C15" s="141">
        <v>6648</v>
      </c>
      <c r="D15" s="153">
        <f t="shared" si="1"/>
        <v>1.9341943329968085</v>
      </c>
      <c r="E15" s="142">
        <v>552</v>
      </c>
      <c r="F15" s="141">
        <v>4044</v>
      </c>
      <c r="G15" s="143">
        <f t="shared" si="2"/>
        <v>1.133465253291926</v>
      </c>
      <c r="H15" s="140">
        <v>479</v>
      </c>
      <c r="I15" s="134">
        <v>3239</v>
      </c>
      <c r="J15" s="176">
        <f t="shared" si="3"/>
        <v>0.89190811611602783</v>
      </c>
      <c r="K15" s="222">
        <f t="shared" si="4"/>
        <v>166.66666666666669</v>
      </c>
      <c r="L15" s="223">
        <f t="shared" si="5"/>
        <v>164.39169139465875</v>
      </c>
      <c r="M15" s="224">
        <f t="shared" si="6"/>
        <v>192.06680584551148</v>
      </c>
      <c r="N15" s="241">
        <f t="shared" si="7"/>
        <v>205.24853349799321</v>
      </c>
      <c r="O15" s="242">
        <f t="shared" si="9"/>
        <v>115.24008350730688</v>
      </c>
      <c r="P15" s="223">
        <f t="shared" si="10"/>
        <v>124.85334979932077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19</v>
      </c>
      <c r="B16" s="97">
        <v>918</v>
      </c>
      <c r="C16" s="6">
        <v>4901</v>
      </c>
      <c r="D16" s="154">
        <f t="shared" si="1"/>
        <v>1.4259155273792656</v>
      </c>
      <c r="E16" s="99">
        <v>1031</v>
      </c>
      <c r="F16" s="6">
        <v>5479</v>
      </c>
      <c r="G16" s="118">
        <f t="shared" si="2"/>
        <v>1.5356716426277111</v>
      </c>
      <c r="H16" s="97">
        <v>1058</v>
      </c>
      <c r="I16" s="6">
        <v>5465</v>
      </c>
      <c r="J16" s="177">
        <f t="shared" si="3"/>
        <v>1.50487121166227</v>
      </c>
      <c r="K16" s="221">
        <f t="shared" si="4"/>
        <v>89.039767216294862</v>
      </c>
      <c r="L16" s="225">
        <f t="shared" si="5"/>
        <v>89.450629676948353</v>
      </c>
      <c r="M16" s="119">
        <f t="shared" si="6"/>
        <v>86.767485822306227</v>
      </c>
      <c r="N16" s="120">
        <f t="shared" si="7"/>
        <v>89.679780420860027</v>
      </c>
      <c r="O16" s="226">
        <f t="shared" si="9"/>
        <v>97.448015122873343</v>
      </c>
      <c r="P16" s="225">
        <f t="shared" si="10"/>
        <v>100.25617566331198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47</v>
      </c>
      <c r="B17" s="97">
        <v>759</v>
      </c>
      <c r="C17" s="6">
        <v>3780</v>
      </c>
      <c r="D17" s="154">
        <f t="shared" si="1"/>
        <v>1.0997675359097374</v>
      </c>
      <c r="E17" s="99">
        <v>853</v>
      </c>
      <c r="F17" s="6">
        <v>4060</v>
      </c>
      <c r="G17" s="118">
        <f t="shared" si="2"/>
        <v>1.1379497844622206</v>
      </c>
      <c r="H17" s="97">
        <v>672</v>
      </c>
      <c r="I17" s="6">
        <v>3092</v>
      </c>
      <c r="J17" s="177">
        <f t="shared" si="3"/>
        <v>0.85142942112712505</v>
      </c>
      <c r="K17" s="221">
        <f t="shared" si="4"/>
        <v>88.980070339976564</v>
      </c>
      <c r="L17" s="225">
        <f t="shared" si="5"/>
        <v>93.103448275862064</v>
      </c>
      <c r="M17" s="119">
        <f t="shared" si="6"/>
        <v>112.94642857142858</v>
      </c>
      <c r="N17" s="120">
        <f t="shared" si="7"/>
        <v>122.25097024579561</v>
      </c>
      <c r="O17" s="226">
        <f t="shared" si="9"/>
        <v>126.93452380952381</v>
      </c>
      <c r="P17" s="225">
        <f t="shared" si="10"/>
        <v>131.30659767141009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29</v>
      </c>
      <c r="B18" s="97">
        <v>646</v>
      </c>
      <c r="C18" s="6">
        <v>3456</v>
      </c>
      <c r="D18" s="154">
        <f t="shared" si="1"/>
        <v>1.0055017471174745</v>
      </c>
      <c r="E18" s="99">
        <v>658</v>
      </c>
      <c r="F18" s="6">
        <v>3409</v>
      </c>
      <c r="G18" s="118">
        <f t="shared" si="2"/>
        <v>0.95548542247086454</v>
      </c>
      <c r="H18" s="97">
        <v>590</v>
      </c>
      <c r="I18" s="6">
        <v>3639</v>
      </c>
      <c r="J18" s="177">
        <f t="shared" si="3"/>
        <v>1.0020542249293689</v>
      </c>
      <c r="K18" s="221">
        <f t="shared" si="4"/>
        <v>98.176291793313069</v>
      </c>
      <c r="L18" s="225">
        <f t="shared" si="5"/>
        <v>101.37870343209153</v>
      </c>
      <c r="M18" s="119">
        <f t="shared" si="6"/>
        <v>109.49152542372882</v>
      </c>
      <c r="N18" s="120">
        <f t="shared" si="7"/>
        <v>94.971145919208581</v>
      </c>
      <c r="O18" s="226">
        <f t="shared" si="9"/>
        <v>111.52542372881355</v>
      </c>
      <c r="P18" s="225">
        <f t="shared" si="10"/>
        <v>93.67958230283044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52</v>
      </c>
      <c r="B19" s="165">
        <v>525</v>
      </c>
      <c r="C19" s="135">
        <v>3405</v>
      </c>
      <c r="D19" s="154">
        <f t="shared" si="1"/>
        <v>0.99066361369646994</v>
      </c>
      <c r="E19" s="99">
        <v>599</v>
      </c>
      <c r="F19" s="6">
        <v>3349</v>
      </c>
      <c r="G19" s="118">
        <f t="shared" si="2"/>
        <v>0.93866843058226024</v>
      </c>
      <c r="H19" s="97">
        <v>446</v>
      </c>
      <c r="I19" s="6">
        <v>3240</v>
      </c>
      <c r="J19" s="177">
        <f t="shared" si="3"/>
        <v>0.89218348138806125</v>
      </c>
      <c r="K19" s="221">
        <f t="shared" si="4"/>
        <v>87.646076794657773</v>
      </c>
      <c r="L19" s="225">
        <f t="shared" si="5"/>
        <v>101.67214093759331</v>
      </c>
      <c r="M19" s="119">
        <f t="shared" si="6"/>
        <v>117.71300448430493</v>
      </c>
      <c r="N19" s="120">
        <f t="shared" si="7"/>
        <v>105.09259259259258</v>
      </c>
      <c r="O19" s="226">
        <f t="shared" si="9"/>
        <v>134.30493273542601</v>
      </c>
      <c r="P19" s="225">
        <f t="shared" si="10"/>
        <v>103.36419753086419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102</v>
      </c>
      <c r="B20" s="165">
        <v>473</v>
      </c>
      <c r="C20" s="135">
        <v>3390</v>
      </c>
      <c r="D20" s="154">
        <f t="shared" si="1"/>
        <v>0.98629945680793929</v>
      </c>
      <c r="E20" s="99">
        <v>599</v>
      </c>
      <c r="F20" s="6">
        <v>5115</v>
      </c>
      <c r="G20" s="118">
        <f t="shared" si="2"/>
        <v>1.4336485585035119</v>
      </c>
      <c r="H20" s="97">
        <v>777</v>
      </c>
      <c r="I20" s="6">
        <v>6922</v>
      </c>
      <c r="J20" s="177">
        <f t="shared" si="3"/>
        <v>1.9060784130148642</v>
      </c>
      <c r="K20" s="221">
        <f t="shared" si="4"/>
        <v>78.964941569282132</v>
      </c>
      <c r="L20" s="225">
        <f t="shared" si="5"/>
        <v>66.275659824046912</v>
      </c>
      <c r="M20" s="119">
        <f t="shared" si="6"/>
        <v>60.875160875160873</v>
      </c>
      <c r="N20" s="120">
        <f t="shared" si="7"/>
        <v>48.974284888760472</v>
      </c>
      <c r="O20" s="226">
        <f t="shared" si="9"/>
        <v>77.091377091377083</v>
      </c>
      <c r="P20" s="225">
        <f t="shared" si="10"/>
        <v>73.894828084368683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54</v>
      </c>
      <c r="B21" s="97">
        <v>507</v>
      </c>
      <c r="C21" s="6">
        <v>2772</v>
      </c>
      <c r="D21" s="154">
        <f t="shared" si="1"/>
        <v>0.80649619300047426</v>
      </c>
      <c r="E21" s="99">
        <v>639</v>
      </c>
      <c r="F21" s="6">
        <v>3242</v>
      </c>
      <c r="G21" s="118">
        <f t="shared" si="2"/>
        <v>0.90867812838091611</v>
      </c>
      <c r="H21" s="97">
        <v>762</v>
      </c>
      <c r="I21" s="6">
        <v>4024</v>
      </c>
      <c r="J21" s="177">
        <f t="shared" si="3"/>
        <v>1.1080698546622094</v>
      </c>
      <c r="K21" s="221">
        <f t="shared" si="4"/>
        <v>79.342723004694832</v>
      </c>
      <c r="L21" s="225">
        <f t="shared" si="5"/>
        <v>85.502776064157928</v>
      </c>
      <c r="M21" s="119">
        <f t="shared" si="6"/>
        <v>66.535433070866148</v>
      </c>
      <c r="N21" s="120">
        <f t="shared" si="7"/>
        <v>68.886679920477135</v>
      </c>
      <c r="O21" s="226">
        <f t="shared" si="9"/>
        <v>83.858267716535423</v>
      </c>
      <c r="P21" s="225">
        <f t="shared" si="10"/>
        <v>80.566600397614323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35</v>
      </c>
      <c r="B22" s="165">
        <v>364</v>
      </c>
      <c r="C22" s="135">
        <v>2317</v>
      </c>
      <c r="D22" s="154">
        <f t="shared" si="1"/>
        <v>0.67411676738170956</v>
      </c>
      <c r="E22" s="99">
        <v>372</v>
      </c>
      <c r="F22" s="6">
        <v>2561</v>
      </c>
      <c r="G22" s="118">
        <f t="shared" si="2"/>
        <v>0.71780527044525788</v>
      </c>
      <c r="H22" s="97">
        <v>335</v>
      </c>
      <c r="I22" s="6">
        <v>1919</v>
      </c>
      <c r="J22" s="177">
        <f t="shared" si="3"/>
        <v>0.5284259570320029</v>
      </c>
      <c r="K22" s="221">
        <f t="shared" si="4"/>
        <v>97.849462365591393</v>
      </c>
      <c r="L22" s="225">
        <f t="shared" si="5"/>
        <v>90.472471690745806</v>
      </c>
      <c r="M22" s="119">
        <f t="shared" si="6"/>
        <v>108.65671641791043</v>
      </c>
      <c r="N22" s="120">
        <f t="shared" si="7"/>
        <v>120.73996873371549</v>
      </c>
      <c r="O22" s="226">
        <f t="shared" si="9"/>
        <v>111.04477611940298</v>
      </c>
      <c r="P22" s="225">
        <f t="shared" si="10"/>
        <v>133.4549244398124</v>
      </c>
      <c r="Q22" s="130"/>
      <c r="R22" s="227"/>
      <c r="S22" s="227"/>
      <c r="T22" s="227"/>
      <c r="U22" s="227"/>
      <c r="V22" s="227"/>
      <c r="W22" s="227"/>
      <c r="X22" s="227"/>
      <c r="Y22" s="227"/>
      <c r="Z22" s="227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49</v>
      </c>
      <c r="B23" s="165">
        <v>400</v>
      </c>
      <c r="C23" s="135">
        <v>2002</v>
      </c>
      <c r="D23" s="154">
        <f t="shared" si="1"/>
        <v>0.58246947272256466</v>
      </c>
      <c r="E23" s="99">
        <v>423</v>
      </c>
      <c r="F23" s="6">
        <v>2007</v>
      </c>
      <c r="G23" s="118">
        <f t="shared" si="2"/>
        <v>0.562528378673812</v>
      </c>
      <c r="H23" s="97">
        <v>353</v>
      </c>
      <c r="I23" s="6">
        <v>1810</v>
      </c>
      <c r="J23" s="177">
        <f t="shared" si="3"/>
        <v>0.49841114238036754</v>
      </c>
      <c r="K23" s="221">
        <f t="shared" si="4"/>
        <v>94.562647754137117</v>
      </c>
      <c r="L23" s="225">
        <f t="shared" si="5"/>
        <v>99.75087194818137</v>
      </c>
      <c r="M23" s="119">
        <f t="shared" si="6"/>
        <v>113.31444759206799</v>
      </c>
      <c r="N23" s="120">
        <f t="shared" si="7"/>
        <v>110.60773480662985</v>
      </c>
      <c r="O23" s="226">
        <f t="shared" si="9"/>
        <v>119.83002832861189</v>
      </c>
      <c r="P23" s="225">
        <f t="shared" si="10"/>
        <v>110.88397790055249</v>
      </c>
      <c r="Q23" s="130"/>
      <c r="R23" s="228"/>
      <c r="S23" s="229"/>
      <c r="T23" s="229"/>
      <c r="U23" s="230"/>
      <c r="V23" s="229"/>
      <c r="W23" s="229"/>
      <c r="X23" s="230"/>
      <c r="Y23" s="231"/>
      <c r="Z23" s="231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41</v>
      </c>
      <c r="B24" s="165">
        <v>277</v>
      </c>
      <c r="C24" s="135">
        <v>1625</v>
      </c>
      <c r="D24" s="154">
        <f t="shared" si="1"/>
        <v>0.47278366292415974</v>
      </c>
      <c r="E24" s="99">
        <v>359</v>
      </c>
      <c r="F24" s="6">
        <v>2197</v>
      </c>
      <c r="G24" s="118">
        <f t="shared" si="2"/>
        <v>0.61578218632105886</v>
      </c>
      <c r="H24" s="97">
        <v>231</v>
      </c>
      <c r="I24" s="6">
        <v>1738</v>
      </c>
      <c r="J24" s="177">
        <f t="shared" si="3"/>
        <v>0.47858484279396618</v>
      </c>
      <c r="K24" s="221">
        <f t="shared" si="4"/>
        <v>77.15877437325905</v>
      </c>
      <c r="L24" s="225">
        <f t="shared" si="5"/>
        <v>73.964497041420117</v>
      </c>
      <c r="M24" s="119">
        <f t="shared" si="6"/>
        <v>119.9134199134199</v>
      </c>
      <c r="N24" s="120">
        <f t="shared" si="7"/>
        <v>93.498273878020711</v>
      </c>
      <c r="O24" s="226">
        <f t="shared" si="9"/>
        <v>155.41125541125541</v>
      </c>
      <c r="P24" s="225">
        <f t="shared" si="10"/>
        <v>126.40966628308401</v>
      </c>
      <c r="Q24" s="130"/>
      <c r="R24" s="228"/>
      <c r="S24" s="229"/>
      <c r="T24" s="229"/>
      <c r="U24" s="230"/>
      <c r="V24" s="229"/>
      <c r="W24" s="229"/>
      <c r="X24" s="230"/>
      <c r="Y24" s="231"/>
      <c r="Z24" s="231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103</v>
      </c>
      <c r="B25" s="165">
        <v>90</v>
      </c>
      <c r="C25" s="135">
        <v>1553</v>
      </c>
      <c r="D25" s="154">
        <f t="shared" si="1"/>
        <v>0.45183570985921229</v>
      </c>
      <c r="E25" s="99">
        <v>45</v>
      </c>
      <c r="F25" s="6">
        <v>390</v>
      </c>
      <c r="G25" s="118">
        <f t="shared" si="2"/>
        <v>0.10931044727592761</v>
      </c>
      <c r="H25" s="97">
        <v>56</v>
      </c>
      <c r="I25" s="6">
        <v>303</v>
      </c>
      <c r="J25" s="177">
        <f t="shared" si="3"/>
        <v>8.343567742610572E-2</v>
      </c>
      <c r="K25" s="221">
        <f t="shared" si="4"/>
        <v>200</v>
      </c>
      <c r="L25" s="225">
        <f t="shared" si="5"/>
        <v>398.20512820512823</v>
      </c>
      <c r="M25" s="119">
        <f t="shared" si="6"/>
        <v>160.71428571428572</v>
      </c>
      <c r="N25" s="120">
        <f t="shared" si="7"/>
        <v>512.54125412541259</v>
      </c>
      <c r="O25" s="226">
        <f t="shared" si="9"/>
        <v>80.357142857142861</v>
      </c>
      <c r="P25" s="225">
        <f t="shared" si="10"/>
        <v>128.71287128712871</v>
      </c>
      <c r="Q25" s="130"/>
      <c r="R25" s="228"/>
      <c r="S25" s="229"/>
      <c r="T25" s="229"/>
      <c r="U25" s="230"/>
      <c r="V25" s="229"/>
      <c r="W25" s="229"/>
      <c r="X25" s="230"/>
      <c r="Y25" s="231"/>
      <c r="Z25" s="2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24</v>
      </c>
      <c r="B26" s="165">
        <v>320</v>
      </c>
      <c r="C26" s="135">
        <v>1355</v>
      </c>
      <c r="D26" s="154">
        <f t="shared" si="1"/>
        <v>0.39422883893060695</v>
      </c>
      <c r="E26" s="99">
        <v>302</v>
      </c>
      <c r="F26" s="6">
        <v>1082</v>
      </c>
      <c r="G26" s="118">
        <f t="shared" si="2"/>
        <v>0.30326642039116325</v>
      </c>
      <c r="H26" s="97">
        <v>303</v>
      </c>
      <c r="I26" s="6">
        <v>1169</v>
      </c>
      <c r="J26" s="177">
        <f t="shared" si="3"/>
        <v>0.32190200300698874</v>
      </c>
      <c r="K26" s="221">
        <f t="shared" si="4"/>
        <v>105.96026490066225</v>
      </c>
      <c r="L26" s="225">
        <f t="shared" si="5"/>
        <v>125.23105360443623</v>
      </c>
      <c r="M26" s="119">
        <f t="shared" si="6"/>
        <v>105.6105610561056</v>
      </c>
      <c r="N26" s="120">
        <f t="shared" si="7"/>
        <v>115.91103507271173</v>
      </c>
      <c r="O26" s="226">
        <f t="shared" si="9"/>
        <v>99.669966996699671</v>
      </c>
      <c r="P26" s="225">
        <f t="shared" si="10"/>
        <v>92.557741659538067</v>
      </c>
      <c r="Q26" s="130"/>
      <c r="R26" s="228"/>
      <c r="S26" s="229"/>
      <c r="T26" s="229"/>
      <c r="U26" s="230"/>
      <c r="V26" s="229"/>
      <c r="W26" s="229"/>
      <c r="X26" s="230"/>
      <c r="Y26" s="231"/>
      <c r="Z26" s="231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25</v>
      </c>
      <c r="B27" s="165">
        <v>331</v>
      </c>
      <c r="C27" s="135">
        <v>1302</v>
      </c>
      <c r="D27" s="154">
        <f t="shared" si="1"/>
        <v>0.37880881792446519</v>
      </c>
      <c r="E27" s="99">
        <v>333</v>
      </c>
      <c r="F27" s="6">
        <v>1262</v>
      </c>
      <c r="G27" s="118">
        <f t="shared" si="2"/>
        <v>0.353717396056976</v>
      </c>
      <c r="H27" s="97">
        <v>380</v>
      </c>
      <c r="I27" s="6">
        <v>1460</v>
      </c>
      <c r="J27" s="177">
        <f t="shared" si="3"/>
        <v>0.40203329716869424</v>
      </c>
      <c r="K27" s="221">
        <f t="shared" si="4"/>
        <v>99.3993993993994</v>
      </c>
      <c r="L27" s="225">
        <f t="shared" si="5"/>
        <v>103.16957210776545</v>
      </c>
      <c r="M27" s="119">
        <f t="shared" si="6"/>
        <v>87.10526315789474</v>
      </c>
      <c r="N27" s="120">
        <f t="shared" si="7"/>
        <v>89.178082191780817</v>
      </c>
      <c r="O27" s="226">
        <f t="shared" si="9"/>
        <v>87.631578947368411</v>
      </c>
      <c r="P27" s="225">
        <f t="shared" si="10"/>
        <v>86.438356164383549</v>
      </c>
      <c r="Q27" s="130"/>
      <c r="R27" s="228"/>
      <c r="S27" s="229"/>
      <c r="T27" s="229"/>
      <c r="U27" s="230"/>
      <c r="V27" s="229"/>
      <c r="W27" s="229"/>
      <c r="X27" s="230"/>
      <c r="Y27" s="231"/>
      <c r="Z27" s="231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87</v>
      </c>
      <c r="B28" s="97">
        <v>232</v>
      </c>
      <c r="C28" s="6">
        <v>1130</v>
      </c>
      <c r="D28" s="154">
        <f t="shared" si="1"/>
        <v>0.32876648560264643</v>
      </c>
      <c r="E28" s="99">
        <v>237</v>
      </c>
      <c r="F28" s="6">
        <v>1058</v>
      </c>
      <c r="G28" s="118">
        <f t="shared" si="2"/>
        <v>0.29653962363572156</v>
      </c>
      <c r="H28" s="97">
        <v>189</v>
      </c>
      <c r="I28" s="6">
        <v>739</v>
      </c>
      <c r="J28" s="177">
        <f t="shared" si="3"/>
        <v>0.20349493603264729</v>
      </c>
      <c r="K28" s="221">
        <f t="shared" si="4"/>
        <v>97.890295358649794</v>
      </c>
      <c r="L28" s="225">
        <f t="shared" si="5"/>
        <v>106.80529300567107</v>
      </c>
      <c r="M28" s="119">
        <f t="shared" si="6"/>
        <v>122.75132275132275</v>
      </c>
      <c r="N28" s="120">
        <f t="shared" si="7"/>
        <v>152.90933694181325</v>
      </c>
      <c r="O28" s="226">
        <f t="shared" si="9"/>
        <v>125.39682539682539</v>
      </c>
      <c r="P28" s="225">
        <f t="shared" si="10"/>
        <v>143.16644113667118</v>
      </c>
      <c r="Q28" s="130"/>
      <c r="R28" s="228"/>
      <c r="S28" s="229"/>
      <c r="T28" s="229"/>
      <c r="U28" s="230"/>
      <c r="V28" s="229"/>
      <c r="W28" s="229"/>
      <c r="X28" s="230"/>
      <c r="Y28" s="231"/>
      <c r="Z28" s="231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45</v>
      </c>
      <c r="B29" s="97">
        <v>75</v>
      </c>
      <c r="C29" s="6">
        <v>979</v>
      </c>
      <c r="D29" s="154">
        <f t="shared" si="1"/>
        <v>0.28483397292477064</v>
      </c>
      <c r="E29" s="99">
        <v>69</v>
      </c>
      <c r="F29" s="6">
        <v>460</v>
      </c>
      <c r="G29" s="118">
        <f t="shared" si="2"/>
        <v>0.12893027114596586</v>
      </c>
      <c r="H29" s="97">
        <v>62</v>
      </c>
      <c r="I29" s="6">
        <v>404</v>
      </c>
      <c r="J29" s="177">
        <f t="shared" si="3"/>
        <v>0.11124756990147432</v>
      </c>
      <c r="K29" s="221">
        <f t="shared" si="4"/>
        <v>108.69565217391303</v>
      </c>
      <c r="L29" s="225">
        <f t="shared" si="5"/>
        <v>212.82608695652172</v>
      </c>
      <c r="M29" s="119">
        <f t="shared" si="6"/>
        <v>120.96774193548387</v>
      </c>
      <c r="N29" s="120">
        <f t="shared" si="7"/>
        <v>242.32673267326734</v>
      </c>
      <c r="O29" s="226">
        <f t="shared" si="9"/>
        <v>111.29032258064515</v>
      </c>
      <c r="P29" s="225">
        <f t="shared" si="10"/>
        <v>113.86138613861385</v>
      </c>
      <c r="Q29" s="130"/>
      <c r="R29" s="228"/>
      <c r="S29" s="229"/>
      <c r="T29" s="229"/>
      <c r="U29" s="230"/>
      <c r="V29" s="229"/>
      <c r="W29" s="229"/>
      <c r="X29" s="230"/>
      <c r="Y29" s="231"/>
      <c r="Z29" s="231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43</v>
      </c>
      <c r="B30" s="97">
        <v>147</v>
      </c>
      <c r="C30" s="6">
        <v>628</v>
      </c>
      <c r="D30" s="154">
        <f t="shared" si="1"/>
        <v>0.18271270173315216</v>
      </c>
      <c r="E30" s="99">
        <v>131</v>
      </c>
      <c r="F30" s="6">
        <v>647</v>
      </c>
      <c r="G30" s="118">
        <f t="shared" si="2"/>
        <v>0.18134322919878246</v>
      </c>
      <c r="H30" s="97">
        <v>238</v>
      </c>
      <c r="I30" s="6">
        <v>1379</v>
      </c>
      <c r="J30" s="177">
        <f t="shared" si="3"/>
        <v>0.37972871013399273</v>
      </c>
      <c r="K30" s="221">
        <f t="shared" si="4"/>
        <v>112.21374045801527</v>
      </c>
      <c r="L30" s="225">
        <f t="shared" si="5"/>
        <v>97.063369397217926</v>
      </c>
      <c r="M30" s="119">
        <f t="shared" si="6"/>
        <v>61.764705882352942</v>
      </c>
      <c r="N30" s="120">
        <f t="shared" si="7"/>
        <v>45.540246555474987</v>
      </c>
      <c r="O30" s="226">
        <f t="shared" si="9"/>
        <v>55.042016806722692</v>
      </c>
      <c r="P30" s="225">
        <f t="shared" si="10"/>
        <v>46.918056562726612</v>
      </c>
      <c r="Q30" s="130"/>
      <c r="R30" s="228"/>
      <c r="S30" s="229"/>
      <c r="T30" s="229"/>
      <c r="U30" s="230"/>
      <c r="V30" s="229"/>
      <c r="W30" s="229"/>
      <c r="X30" s="230"/>
      <c r="Y30" s="231"/>
      <c r="Z30" s="231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55</v>
      </c>
      <c r="B31" s="97">
        <v>81</v>
      </c>
      <c r="C31" s="6">
        <v>576</v>
      </c>
      <c r="D31" s="154">
        <f t="shared" si="1"/>
        <v>0.16758362451957906</v>
      </c>
      <c r="E31" s="99">
        <v>37</v>
      </c>
      <c r="F31" s="6">
        <v>113</v>
      </c>
      <c r="G31" s="118">
        <f t="shared" si="2"/>
        <v>3.1672001390204658E-2</v>
      </c>
      <c r="H31" s="97">
        <v>18</v>
      </c>
      <c r="I31" s="6">
        <v>79</v>
      </c>
      <c r="J31" s="177">
        <f t="shared" si="3"/>
        <v>2.1753856490634826E-2</v>
      </c>
      <c r="K31" s="221">
        <f t="shared" si="4"/>
        <v>218.91891891891891</v>
      </c>
      <c r="L31" s="225">
        <f t="shared" si="5"/>
        <v>509.73451327433628</v>
      </c>
      <c r="M31" s="119">
        <f t="shared" si="6"/>
        <v>450</v>
      </c>
      <c r="N31" s="120">
        <f t="shared" si="7"/>
        <v>729.11392405063293</v>
      </c>
      <c r="O31" s="226">
        <f t="shared" si="9"/>
        <v>205.55555555555554</v>
      </c>
      <c r="P31" s="225">
        <f t="shared" si="10"/>
        <v>143.03797468354432</v>
      </c>
      <c r="Q31" s="130"/>
      <c r="R31" s="228"/>
      <c r="S31" s="229"/>
      <c r="T31" s="229"/>
      <c r="U31" s="230"/>
      <c r="V31" s="229"/>
      <c r="W31" s="229"/>
      <c r="X31" s="230"/>
      <c r="Y31" s="231"/>
      <c r="Z31" s="2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27</v>
      </c>
      <c r="B32" s="97">
        <v>26</v>
      </c>
      <c r="C32" s="6">
        <v>574</v>
      </c>
      <c r="D32" s="154">
        <f t="shared" si="1"/>
        <v>0.16700173693444165</v>
      </c>
      <c r="E32" s="99">
        <v>9</v>
      </c>
      <c r="F32" s="6">
        <v>32</v>
      </c>
      <c r="G32" s="118">
        <f t="shared" si="2"/>
        <v>8.9690623405889302E-3</v>
      </c>
      <c r="H32" s="97">
        <v>68</v>
      </c>
      <c r="I32" s="6">
        <v>406</v>
      </c>
      <c r="J32" s="177">
        <f t="shared" si="3"/>
        <v>0.11179830044554101</v>
      </c>
      <c r="K32" s="221">
        <f t="shared" si="4"/>
        <v>288.88888888888886</v>
      </c>
      <c r="L32" s="225">
        <f t="shared" si="5"/>
        <v>1793.75</v>
      </c>
      <c r="M32" s="119">
        <f t="shared" si="6"/>
        <v>38.235294117647058</v>
      </c>
      <c r="N32" s="120">
        <f t="shared" si="7"/>
        <v>141.37931034482759</v>
      </c>
      <c r="O32" s="226">
        <f t="shared" si="9"/>
        <v>13.23529411764706</v>
      </c>
      <c r="P32" s="225">
        <f t="shared" si="10"/>
        <v>7.8817733990147785</v>
      </c>
      <c r="Q32" s="130"/>
      <c r="R32" s="228"/>
      <c r="S32" s="229"/>
      <c r="T32" s="229"/>
      <c r="U32" s="230"/>
      <c r="V32" s="229"/>
      <c r="W32" s="229"/>
      <c r="X32" s="230"/>
      <c r="Y32" s="231"/>
      <c r="Z32" s="231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50</v>
      </c>
      <c r="B33" s="97">
        <v>87</v>
      </c>
      <c r="C33" s="6">
        <v>463</v>
      </c>
      <c r="D33" s="154">
        <f t="shared" si="1"/>
        <v>0.13470697595931441</v>
      </c>
      <c r="E33" s="99">
        <v>138</v>
      </c>
      <c r="F33" s="6">
        <v>968</v>
      </c>
      <c r="G33" s="118">
        <f t="shared" si="2"/>
        <v>0.27131413580281516</v>
      </c>
      <c r="H33" s="97">
        <v>568</v>
      </c>
      <c r="I33" s="6">
        <v>4301</v>
      </c>
      <c r="J33" s="177">
        <f t="shared" si="3"/>
        <v>1.184346035015448</v>
      </c>
      <c r="K33" s="221">
        <f t="shared" si="4"/>
        <v>63.04347826086957</v>
      </c>
      <c r="L33" s="225">
        <f t="shared" si="5"/>
        <v>47.830578512396691</v>
      </c>
      <c r="M33" s="119">
        <f t="shared" si="6"/>
        <v>15.316901408450704</v>
      </c>
      <c r="N33" s="120">
        <f t="shared" si="7"/>
        <v>10.764938386421763</v>
      </c>
      <c r="O33" s="226">
        <f t="shared" si="9"/>
        <v>24.295774647887324</v>
      </c>
      <c r="P33" s="225">
        <f t="shared" si="10"/>
        <v>22.506393861892583</v>
      </c>
      <c r="Q33" s="130"/>
      <c r="R33" s="160"/>
      <c r="S33" s="232"/>
      <c r="T33" s="232"/>
      <c r="U33" s="233"/>
      <c r="V33" s="232"/>
      <c r="W33" s="232"/>
      <c r="X33" s="234"/>
      <c r="Y33" s="235"/>
      <c r="Z33" s="235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23</v>
      </c>
      <c r="B34" s="97">
        <v>67</v>
      </c>
      <c r="C34" s="6">
        <v>454</v>
      </c>
      <c r="D34" s="154">
        <f t="shared" si="1"/>
        <v>0.13208848182619601</v>
      </c>
      <c r="E34" s="99">
        <v>126</v>
      </c>
      <c r="F34" s="6">
        <v>646</v>
      </c>
      <c r="G34" s="118">
        <f t="shared" si="2"/>
        <v>0.18106294600063905</v>
      </c>
      <c r="H34" s="97">
        <v>117</v>
      </c>
      <c r="I34" s="6">
        <v>657</v>
      </c>
      <c r="J34" s="177">
        <f t="shared" si="3"/>
        <v>0.18091498372591241</v>
      </c>
      <c r="K34" s="221">
        <f t="shared" si="4"/>
        <v>53.174603174603178</v>
      </c>
      <c r="L34" s="225">
        <f t="shared" si="5"/>
        <v>70.278637770897831</v>
      </c>
      <c r="M34" s="119">
        <f t="shared" si="6"/>
        <v>57.26495726495726</v>
      </c>
      <c r="N34" s="120">
        <f t="shared" si="7"/>
        <v>69.101978691019781</v>
      </c>
      <c r="O34" s="226">
        <f t="shared" si="9"/>
        <v>107.69230769230769</v>
      </c>
      <c r="P34" s="225">
        <f t="shared" si="10"/>
        <v>98.325722983257222</v>
      </c>
      <c r="Q34" s="130"/>
      <c r="R34" s="160"/>
      <c r="S34" s="236"/>
      <c r="T34" s="236"/>
      <c r="U34" s="237"/>
      <c r="V34" s="236"/>
      <c r="W34" s="236"/>
      <c r="X34" s="238"/>
      <c r="Y34" s="239"/>
      <c r="Z34" s="239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63</v>
      </c>
      <c r="B35" s="97">
        <v>17</v>
      </c>
      <c r="C35" s="6">
        <v>444</v>
      </c>
      <c r="D35" s="154">
        <f t="shared" si="1"/>
        <v>0.12917904390050888</v>
      </c>
      <c r="E35" s="99">
        <v>6</v>
      </c>
      <c r="F35" s="6">
        <v>206</v>
      </c>
      <c r="G35" s="118">
        <f t="shared" si="2"/>
        <v>5.7738338817541236E-2</v>
      </c>
      <c r="H35" s="97">
        <v>9</v>
      </c>
      <c r="I35" s="6">
        <v>27</v>
      </c>
      <c r="J35" s="177">
        <f t="shared" si="3"/>
        <v>7.4348623449005113E-3</v>
      </c>
      <c r="K35" s="221">
        <f t="shared" si="4"/>
        <v>283.33333333333337</v>
      </c>
      <c r="L35" s="225">
        <f t="shared" si="5"/>
        <v>215.53398058252426</v>
      </c>
      <c r="M35" s="119">
        <f t="shared" si="6"/>
        <v>188.88888888888889</v>
      </c>
      <c r="N35" s="120">
        <f t="shared" si="7"/>
        <v>1644.4444444444443</v>
      </c>
      <c r="O35" s="226">
        <f t="shared" si="9"/>
        <v>66.666666666666657</v>
      </c>
      <c r="P35" s="225">
        <f t="shared" si="10"/>
        <v>762.96296296296293</v>
      </c>
      <c r="Q35" s="130"/>
      <c r="R35" s="160"/>
      <c r="S35" s="236"/>
      <c r="T35" s="236"/>
      <c r="U35" s="237"/>
      <c r="V35" s="236"/>
      <c r="W35" s="236"/>
      <c r="X35" s="238"/>
      <c r="Y35" s="239"/>
      <c r="Z35" s="239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21</v>
      </c>
      <c r="B36" s="97">
        <v>71</v>
      </c>
      <c r="C36" s="6">
        <v>430</v>
      </c>
      <c r="D36" s="154">
        <f t="shared" si="1"/>
        <v>0.12510583080454687</v>
      </c>
      <c r="E36" s="99">
        <v>110</v>
      </c>
      <c r="F36" s="6">
        <v>554</v>
      </c>
      <c r="G36" s="118">
        <f t="shared" si="2"/>
        <v>0.15527689177144585</v>
      </c>
      <c r="H36" s="97">
        <v>106</v>
      </c>
      <c r="I36" s="6">
        <v>545</v>
      </c>
      <c r="J36" s="177">
        <f t="shared" si="3"/>
        <v>0.15007407325817698</v>
      </c>
      <c r="K36" s="221">
        <f t="shared" si="4"/>
        <v>64.545454545454547</v>
      </c>
      <c r="L36" s="225">
        <f t="shared" si="5"/>
        <v>77.617328519855604</v>
      </c>
      <c r="M36" s="119">
        <f t="shared" si="6"/>
        <v>66.981132075471692</v>
      </c>
      <c r="N36" s="120">
        <f t="shared" si="7"/>
        <v>78.899082568807344</v>
      </c>
      <c r="O36" s="226">
        <f t="shared" si="9"/>
        <v>103.77358490566037</v>
      </c>
      <c r="P36" s="225">
        <f t="shared" si="10"/>
        <v>101.65137614678899</v>
      </c>
      <c r="Q36" s="130"/>
      <c r="R36" s="160"/>
      <c r="S36" s="236"/>
      <c r="T36" s="236"/>
      <c r="U36" s="237"/>
      <c r="V36" s="236"/>
      <c r="W36" s="236"/>
      <c r="X36" s="238"/>
      <c r="Y36" s="239"/>
      <c r="Z36" s="239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74</v>
      </c>
      <c r="B37" s="97">
        <v>119</v>
      </c>
      <c r="C37" s="6">
        <v>407</v>
      </c>
      <c r="D37" s="154">
        <f t="shared" si="1"/>
        <v>0.11841412357546646</v>
      </c>
      <c r="E37" s="99">
        <v>42</v>
      </c>
      <c r="F37" s="6">
        <v>192</v>
      </c>
      <c r="G37" s="118">
        <f t="shared" si="2"/>
        <v>5.3814374043533592E-2</v>
      </c>
      <c r="H37" s="97">
        <v>109</v>
      </c>
      <c r="I37" s="6">
        <v>410</v>
      </c>
      <c r="J37" s="177">
        <f t="shared" si="3"/>
        <v>0.11289976153367441</v>
      </c>
      <c r="K37" s="221">
        <f t="shared" si="4"/>
        <v>283.33333333333337</v>
      </c>
      <c r="L37" s="225">
        <f t="shared" si="5"/>
        <v>211.97916666666666</v>
      </c>
      <c r="M37" s="119">
        <f t="shared" si="6"/>
        <v>109.1743119266055</v>
      </c>
      <c r="N37" s="120">
        <f t="shared" si="7"/>
        <v>99.268292682926827</v>
      </c>
      <c r="O37" s="226">
        <f t="shared" si="9"/>
        <v>38.532110091743121</v>
      </c>
      <c r="P37" s="225">
        <f t="shared" si="10"/>
        <v>46.829268292682933</v>
      </c>
      <c r="Q37" s="130"/>
      <c r="R37" s="130"/>
      <c r="S37" s="161"/>
      <c r="T37" s="161"/>
      <c r="U37" s="240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30</v>
      </c>
      <c r="B38" s="97">
        <v>43</v>
      </c>
      <c r="C38" s="6">
        <v>308</v>
      </c>
      <c r="D38" s="154">
        <f t="shared" ref="D38:D69" si="11">IF($C$83&lt;&gt;0,C38/$C$83*100,0)</f>
        <v>8.9610688111163794E-2</v>
      </c>
      <c r="E38" s="99">
        <v>21</v>
      </c>
      <c r="F38" s="6">
        <v>133</v>
      </c>
      <c r="G38" s="118">
        <f t="shared" ref="G38:G69" si="12">IF($F$83&lt;&gt;0,F38/$F$83*100,0)</f>
        <v>3.7277665353072746E-2</v>
      </c>
      <c r="H38" s="97">
        <v>102</v>
      </c>
      <c r="I38" s="6">
        <v>737</v>
      </c>
      <c r="J38" s="177">
        <f t="shared" ref="J38:J69" si="13">IF($I$83&lt;&gt;0,I38/$I$83*100,0)</f>
        <v>0.20294420548858061</v>
      </c>
      <c r="K38" s="221">
        <f t="shared" ref="K38:K69" si="14">IF(OR(B38&lt;&gt;0)*(E38&lt;&gt;0),B38/E38*100," ")</f>
        <v>204.76190476190476</v>
      </c>
      <c r="L38" s="225">
        <f t="shared" ref="L38:L69" si="15">IF(OR(C38&lt;&gt;0)*(F38&lt;&gt;0),C38/F38*100," ")</f>
        <v>231.57894736842107</v>
      </c>
      <c r="M38" s="119">
        <f t="shared" ref="M38:M69" si="16">IF(OR(B38&lt;&gt;0)*(H38&lt;&gt;0),B38/H38*100," ")</f>
        <v>42.156862745098039</v>
      </c>
      <c r="N38" s="120">
        <f t="shared" ref="N38:N69" si="17">IF(OR(C38&lt;&gt;0)*(I38&lt;&gt;0),C38/I38*100," ")</f>
        <v>41.791044776119399</v>
      </c>
      <c r="O38" s="226">
        <f t="shared" si="9"/>
        <v>20.588235294117645</v>
      </c>
      <c r="P38" s="225">
        <f t="shared" si="10"/>
        <v>18.046132971506108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36</v>
      </c>
      <c r="B39" s="97">
        <v>67</v>
      </c>
      <c r="C39" s="6">
        <v>292</v>
      </c>
      <c r="D39" s="154">
        <f t="shared" si="11"/>
        <v>8.4955587430064386E-2</v>
      </c>
      <c r="E39" s="99">
        <v>32</v>
      </c>
      <c r="F39" s="6">
        <v>134</v>
      </c>
      <c r="G39" s="118">
        <f t="shared" si="12"/>
        <v>3.755794855121615E-2</v>
      </c>
      <c r="H39" s="97">
        <v>61</v>
      </c>
      <c r="I39" s="6">
        <v>289</v>
      </c>
      <c r="J39" s="177">
        <f t="shared" si="13"/>
        <v>7.9580563617638794E-2</v>
      </c>
      <c r="K39" s="221">
        <f t="shared" si="14"/>
        <v>209.375</v>
      </c>
      <c r="L39" s="225">
        <f t="shared" si="15"/>
        <v>217.91044776119404</v>
      </c>
      <c r="M39" s="119">
        <f t="shared" si="16"/>
        <v>109.8360655737705</v>
      </c>
      <c r="N39" s="120">
        <f t="shared" si="17"/>
        <v>101.03806228373702</v>
      </c>
      <c r="O39" s="226">
        <f t="shared" ref="O39:O70" si="18">IF(OR(E39&lt;&gt;0)*(H39&lt;&gt;0),E39/H39*100," ")</f>
        <v>52.459016393442624</v>
      </c>
      <c r="P39" s="225">
        <f t="shared" si="10"/>
        <v>46.366782006920417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53</v>
      </c>
      <c r="B40" s="97">
        <v>90</v>
      </c>
      <c r="C40" s="6">
        <v>277</v>
      </c>
      <c r="D40" s="154">
        <f t="shared" si="11"/>
        <v>8.0591430541533685E-2</v>
      </c>
      <c r="E40" s="99">
        <v>86</v>
      </c>
      <c r="F40" s="6">
        <v>314</v>
      </c>
      <c r="G40" s="118">
        <f t="shared" si="12"/>
        <v>8.8008924217028883E-2</v>
      </c>
      <c r="H40" s="97">
        <v>91</v>
      </c>
      <c r="I40" s="6">
        <v>301</v>
      </c>
      <c r="J40" s="177">
        <f t="shared" si="13"/>
        <v>8.2884946882039026E-2</v>
      </c>
      <c r="K40" s="221">
        <f t="shared" si="14"/>
        <v>104.65116279069768</v>
      </c>
      <c r="L40" s="225">
        <f t="shared" si="15"/>
        <v>88.216560509554142</v>
      </c>
      <c r="M40" s="119">
        <f t="shared" si="16"/>
        <v>98.901098901098905</v>
      </c>
      <c r="N40" s="120">
        <f t="shared" si="17"/>
        <v>92.026578073089709</v>
      </c>
      <c r="O40" s="226">
        <f t="shared" si="18"/>
        <v>94.505494505494497</v>
      </c>
      <c r="P40" s="225">
        <f t="shared" si="10"/>
        <v>104.31893687707641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58</v>
      </c>
      <c r="B41" s="97">
        <v>77</v>
      </c>
      <c r="C41" s="6">
        <v>273</v>
      </c>
      <c r="D41" s="154">
        <f t="shared" si="11"/>
        <v>7.9427655371258829E-2</v>
      </c>
      <c r="E41" s="99">
        <v>80</v>
      </c>
      <c r="F41" s="6">
        <v>324</v>
      </c>
      <c r="G41" s="118">
        <f t="shared" si="12"/>
        <v>9.081175619846292E-2</v>
      </c>
      <c r="H41" s="97">
        <v>102</v>
      </c>
      <c r="I41" s="6">
        <v>330</v>
      </c>
      <c r="J41" s="177">
        <f t="shared" si="13"/>
        <v>9.0870539771006231E-2</v>
      </c>
      <c r="K41" s="221">
        <f t="shared" si="14"/>
        <v>96.25</v>
      </c>
      <c r="L41" s="225">
        <f t="shared" si="15"/>
        <v>84.259259259259252</v>
      </c>
      <c r="M41" s="119">
        <f t="shared" si="16"/>
        <v>75.490196078431367</v>
      </c>
      <c r="N41" s="120">
        <f t="shared" si="17"/>
        <v>82.727272727272734</v>
      </c>
      <c r="O41" s="226">
        <f t="shared" si="18"/>
        <v>78.431372549019613</v>
      </c>
      <c r="P41" s="225">
        <f t="shared" si="10"/>
        <v>98.181818181818187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31</v>
      </c>
      <c r="B42" s="97">
        <v>56</v>
      </c>
      <c r="C42" s="6">
        <v>264</v>
      </c>
      <c r="D42" s="154">
        <f t="shared" si="11"/>
        <v>7.6809161238140397E-2</v>
      </c>
      <c r="E42" s="99">
        <v>48</v>
      </c>
      <c r="F42" s="6">
        <v>175</v>
      </c>
      <c r="G42" s="118">
        <f t="shared" si="12"/>
        <v>4.9049559675095722E-2</v>
      </c>
      <c r="H42" s="97">
        <v>32</v>
      </c>
      <c r="I42" s="6">
        <v>160</v>
      </c>
      <c r="J42" s="177">
        <f t="shared" si="13"/>
        <v>4.4058443525336353E-2</v>
      </c>
      <c r="K42" s="221">
        <f t="shared" si="14"/>
        <v>116.66666666666667</v>
      </c>
      <c r="L42" s="225">
        <f t="shared" si="15"/>
        <v>150.85714285714286</v>
      </c>
      <c r="M42" s="119">
        <f t="shared" si="16"/>
        <v>175</v>
      </c>
      <c r="N42" s="120">
        <f t="shared" si="17"/>
        <v>165</v>
      </c>
      <c r="O42" s="226">
        <f t="shared" si="18"/>
        <v>150</v>
      </c>
      <c r="P42" s="225">
        <f t="shared" si="10"/>
        <v>109.375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85</v>
      </c>
      <c r="B43" s="97">
        <v>51</v>
      </c>
      <c r="C43" s="6">
        <v>235</v>
      </c>
      <c r="D43" s="154">
        <f t="shared" si="11"/>
        <v>6.8371791253647701E-2</v>
      </c>
      <c r="E43" s="99">
        <v>28</v>
      </c>
      <c r="F43" s="6">
        <v>91</v>
      </c>
      <c r="G43" s="118">
        <f t="shared" si="12"/>
        <v>2.5505771031049774E-2</v>
      </c>
      <c r="H43" s="97">
        <v>44</v>
      </c>
      <c r="I43" s="6">
        <v>196</v>
      </c>
      <c r="J43" s="177">
        <f t="shared" si="13"/>
        <v>5.3971593318537042E-2</v>
      </c>
      <c r="K43" s="221">
        <f t="shared" si="14"/>
        <v>182.14285714285714</v>
      </c>
      <c r="L43" s="225">
        <f t="shared" si="15"/>
        <v>258.24175824175825</v>
      </c>
      <c r="M43" s="119">
        <f t="shared" si="16"/>
        <v>115.90909090909092</v>
      </c>
      <c r="N43" s="120">
        <f t="shared" si="17"/>
        <v>119.89795918367348</v>
      </c>
      <c r="O43" s="226">
        <f t="shared" si="18"/>
        <v>63.636363636363633</v>
      </c>
      <c r="P43" s="225">
        <f t="shared" si="10"/>
        <v>46.428571428571431</v>
      </c>
      <c r="Q43" s="130"/>
      <c r="R43" s="130"/>
      <c r="S43" s="22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48</v>
      </c>
      <c r="B44" s="97">
        <v>23</v>
      </c>
      <c r="C44" s="6">
        <v>92</v>
      </c>
      <c r="D44" s="154">
        <f t="shared" si="11"/>
        <v>2.6766828916321657E-2</v>
      </c>
      <c r="E44" s="99">
        <v>23</v>
      </c>
      <c r="F44" s="6">
        <v>97</v>
      </c>
      <c r="G44" s="118">
        <f t="shared" si="12"/>
        <v>2.7187470219910199E-2</v>
      </c>
      <c r="H44" s="97">
        <v>31</v>
      </c>
      <c r="I44" s="6">
        <v>142</v>
      </c>
      <c r="J44" s="177">
        <f t="shared" si="13"/>
        <v>3.910186862873602E-2</v>
      </c>
      <c r="K44" s="221">
        <f t="shared" si="14"/>
        <v>100</v>
      </c>
      <c r="L44" s="225">
        <f t="shared" si="15"/>
        <v>94.845360824742258</v>
      </c>
      <c r="M44" s="119">
        <f t="shared" si="16"/>
        <v>74.193548387096769</v>
      </c>
      <c r="N44" s="120">
        <f t="shared" si="17"/>
        <v>64.788732394366207</v>
      </c>
      <c r="O44" s="226">
        <f t="shared" si="18"/>
        <v>74.193548387096769</v>
      </c>
      <c r="P44" s="225">
        <f t="shared" si="10"/>
        <v>68.309859154929569</v>
      </c>
      <c r="Q44" s="130"/>
      <c r="R44" s="130"/>
      <c r="S44" s="22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92</v>
      </c>
      <c r="B45" s="97">
        <v>20</v>
      </c>
      <c r="C45" s="6">
        <v>89</v>
      </c>
      <c r="D45" s="154">
        <f t="shared" si="11"/>
        <v>2.5893997538615515E-2</v>
      </c>
      <c r="E45" s="99">
        <v>41</v>
      </c>
      <c r="F45" s="6">
        <v>281</v>
      </c>
      <c r="G45" s="118">
        <f t="shared" si="12"/>
        <v>7.8759578678296555E-2</v>
      </c>
      <c r="H45" s="97">
        <v>24</v>
      </c>
      <c r="I45" s="6">
        <v>170</v>
      </c>
      <c r="J45" s="177">
        <f t="shared" si="13"/>
        <v>4.6812096245669878E-2</v>
      </c>
      <c r="K45" s="221">
        <f t="shared" si="14"/>
        <v>48.780487804878049</v>
      </c>
      <c r="L45" s="225">
        <f t="shared" si="15"/>
        <v>31.672597864768683</v>
      </c>
      <c r="M45" s="119">
        <f t="shared" si="16"/>
        <v>83.333333333333343</v>
      </c>
      <c r="N45" s="120">
        <f t="shared" si="17"/>
        <v>52.352941176470594</v>
      </c>
      <c r="O45" s="226">
        <f t="shared" si="18"/>
        <v>170.83333333333331</v>
      </c>
      <c r="P45" s="225">
        <f t="shared" si="10"/>
        <v>165.29411764705881</v>
      </c>
      <c r="Q45" s="130"/>
      <c r="R45" s="130"/>
      <c r="S45" s="22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89</v>
      </c>
      <c r="B46" s="97">
        <v>23</v>
      </c>
      <c r="C46" s="6">
        <v>85</v>
      </c>
      <c r="D46" s="154">
        <f t="shared" si="11"/>
        <v>2.4730222368340663E-2</v>
      </c>
      <c r="E46" s="99">
        <v>26</v>
      </c>
      <c r="F46" s="6">
        <v>77</v>
      </c>
      <c r="G46" s="118">
        <f t="shared" si="12"/>
        <v>2.1581806257042115E-2</v>
      </c>
      <c r="H46" s="97">
        <v>27</v>
      </c>
      <c r="I46" s="6">
        <v>92</v>
      </c>
      <c r="J46" s="177">
        <f t="shared" si="13"/>
        <v>2.5333605027068405E-2</v>
      </c>
      <c r="K46" s="221">
        <f t="shared" si="14"/>
        <v>88.461538461538453</v>
      </c>
      <c r="L46" s="225">
        <f t="shared" si="15"/>
        <v>110.3896103896104</v>
      </c>
      <c r="M46" s="119">
        <f t="shared" si="16"/>
        <v>85.18518518518519</v>
      </c>
      <c r="N46" s="120">
        <f t="shared" si="17"/>
        <v>92.391304347826093</v>
      </c>
      <c r="O46" s="226">
        <f t="shared" si="18"/>
        <v>96.296296296296291</v>
      </c>
      <c r="P46" s="225">
        <f t="shared" si="10"/>
        <v>83.695652173913047</v>
      </c>
      <c r="Q46" s="130"/>
      <c r="R46" s="130"/>
      <c r="S46" s="22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94</v>
      </c>
      <c r="B47" s="97">
        <v>19</v>
      </c>
      <c r="C47" s="6">
        <v>82</v>
      </c>
      <c r="D47" s="154">
        <f t="shared" si="11"/>
        <v>2.3857390990634518E-2</v>
      </c>
      <c r="E47" s="99">
        <v>40</v>
      </c>
      <c r="F47" s="6">
        <v>154</v>
      </c>
      <c r="G47" s="118">
        <f t="shared" si="12"/>
        <v>4.3163612514084231E-2</v>
      </c>
      <c r="H47" s="97">
        <v>23</v>
      </c>
      <c r="I47" s="6">
        <v>85</v>
      </c>
      <c r="J47" s="177">
        <f t="shared" si="13"/>
        <v>2.3406048122834939E-2</v>
      </c>
      <c r="K47" s="221">
        <f t="shared" si="14"/>
        <v>47.5</v>
      </c>
      <c r="L47" s="225">
        <f t="shared" si="15"/>
        <v>53.246753246753244</v>
      </c>
      <c r="M47" s="119">
        <f t="shared" si="16"/>
        <v>82.608695652173907</v>
      </c>
      <c r="N47" s="120">
        <f t="shared" si="17"/>
        <v>96.470588235294116</v>
      </c>
      <c r="O47" s="226">
        <f t="shared" si="18"/>
        <v>173.91304347826087</v>
      </c>
      <c r="P47" s="225">
        <f t="shared" si="10"/>
        <v>181.1764705882353</v>
      </c>
      <c r="Q47" s="130"/>
      <c r="R47" s="130"/>
      <c r="S47" s="22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65</v>
      </c>
      <c r="B48" s="97">
        <v>31</v>
      </c>
      <c r="C48" s="6">
        <v>79</v>
      </c>
      <c r="D48" s="154">
        <f t="shared" si="11"/>
        <v>2.2984559612928376E-2</v>
      </c>
      <c r="E48" s="99">
        <v>19</v>
      </c>
      <c r="F48" s="6">
        <v>30</v>
      </c>
      <c r="G48" s="118">
        <f t="shared" si="12"/>
        <v>8.4084959443021228E-3</v>
      </c>
      <c r="H48" s="97">
        <v>40</v>
      </c>
      <c r="I48" s="6">
        <v>95</v>
      </c>
      <c r="J48" s="177">
        <f t="shared" si="13"/>
        <v>2.6159700843168463E-2</v>
      </c>
      <c r="K48" s="221">
        <f t="shared" si="14"/>
        <v>163.15789473684211</v>
      </c>
      <c r="L48" s="225">
        <f t="shared" si="15"/>
        <v>263.33333333333331</v>
      </c>
      <c r="M48" s="119">
        <f t="shared" si="16"/>
        <v>77.5</v>
      </c>
      <c r="N48" s="120">
        <f t="shared" si="17"/>
        <v>83.15789473684211</v>
      </c>
      <c r="O48" s="226">
        <f t="shared" si="18"/>
        <v>47.5</v>
      </c>
      <c r="P48" s="225">
        <f t="shared" si="10"/>
        <v>31.578947368421051</v>
      </c>
      <c r="Q48" s="130"/>
      <c r="R48" s="130"/>
      <c r="S48" s="22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60</v>
      </c>
      <c r="B49" s="97">
        <v>14</v>
      </c>
      <c r="C49" s="6">
        <v>78</v>
      </c>
      <c r="D49" s="154">
        <f t="shared" si="11"/>
        <v>2.2693615820359662E-2</v>
      </c>
      <c r="E49" s="99">
        <v>6</v>
      </c>
      <c r="F49" s="6">
        <v>19</v>
      </c>
      <c r="G49" s="118">
        <f t="shared" si="12"/>
        <v>5.3253807647246779E-3</v>
      </c>
      <c r="H49" s="97">
        <v>17</v>
      </c>
      <c r="I49" s="6">
        <v>63</v>
      </c>
      <c r="J49" s="177">
        <f t="shared" si="13"/>
        <v>1.734801213810119E-2</v>
      </c>
      <c r="K49" s="221">
        <f t="shared" si="14"/>
        <v>233.33333333333334</v>
      </c>
      <c r="L49" s="225">
        <f t="shared" si="15"/>
        <v>410.5263157894737</v>
      </c>
      <c r="M49" s="119">
        <f t="shared" si="16"/>
        <v>82.35294117647058</v>
      </c>
      <c r="N49" s="120">
        <f t="shared" si="17"/>
        <v>123.80952380952381</v>
      </c>
      <c r="O49" s="226">
        <f t="shared" si="18"/>
        <v>35.294117647058826</v>
      </c>
      <c r="P49" s="225">
        <f t="shared" si="10"/>
        <v>30.158730158730158</v>
      </c>
      <c r="Q49" s="130"/>
      <c r="R49" s="130"/>
      <c r="S49" s="22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18</v>
      </c>
      <c r="B50" s="97">
        <v>11</v>
      </c>
      <c r="C50" s="6">
        <v>69</v>
      </c>
      <c r="D50" s="154">
        <f t="shared" si="11"/>
        <v>2.0075121687241241E-2</v>
      </c>
      <c r="E50" s="99">
        <v>26</v>
      </c>
      <c r="F50" s="6">
        <v>154</v>
      </c>
      <c r="G50" s="118">
        <f t="shared" si="12"/>
        <v>4.3163612514084231E-2</v>
      </c>
      <c r="H50" s="97">
        <v>50</v>
      </c>
      <c r="I50" s="6">
        <v>763</v>
      </c>
      <c r="J50" s="177">
        <f t="shared" si="13"/>
        <v>0.21010370256144775</v>
      </c>
      <c r="K50" s="221">
        <f t="shared" si="14"/>
        <v>42.307692307692307</v>
      </c>
      <c r="L50" s="225">
        <f t="shared" si="15"/>
        <v>44.805194805194802</v>
      </c>
      <c r="M50" s="119">
        <f t="shared" si="16"/>
        <v>22</v>
      </c>
      <c r="N50" s="120">
        <f t="shared" si="17"/>
        <v>9.0432503276539968</v>
      </c>
      <c r="O50" s="226">
        <f t="shared" si="18"/>
        <v>52</v>
      </c>
      <c r="P50" s="225">
        <f t="shared" si="10"/>
        <v>20.183486238532112</v>
      </c>
      <c r="Q50" s="130"/>
      <c r="R50" s="130"/>
      <c r="S50" s="22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38</v>
      </c>
      <c r="B51" s="97">
        <v>17</v>
      </c>
      <c r="C51" s="6">
        <v>63</v>
      </c>
      <c r="D51" s="154">
        <f t="shared" si="11"/>
        <v>1.8329458931828961E-2</v>
      </c>
      <c r="E51" s="99">
        <v>16</v>
      </c>
      <c r="F51" s="6">
        <v>65</v>
      </c>
      <c r="G51" s="118">
        <f t="shared" si="12"/>
        <v>1.8218407879321264E-2</v>
      </c>
      <c r="H51" s="97">
        <v>13</v>
      </c>
      <c r="I51" s="6">
        <v>49</v>
      </c>
      <c r="J51" s="177">
        <f t="shared" si="13"/>
        <v>1.3492898329634261E-2</v>
      </c>
      <c r="K51" s="221">
        <f t="shared" si="14"/>
        <v>106.25</v>
      </c>
      <c r="L51" s="225">
        <f t="shared" si="15"/>
        <v>96.92307692307692</v>
      </c>
      <c r="M51" s="119">
        <f t="shared" si="16"/>
        <v>130.76923076923077</v>
      </c>
      <c r="N51" s="120">
        <f t="shared" si="17"/>
        <v>128.57142857142858</v>
      </c>
      <c r="O51" s="226">
        <f t="shared" si="18"/>
        <v>123.07692307692308</v>
      </c>
      <c r="P51" s="225">
        <f t="shared" si="10"/>
        <v>132.65306122448979</v>
      </c>
      <c r="Q51" s="130"/>
      <c r="R51" s="130"/>
      <c r="S51" s="22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70</v>
      </c>
      <c r="B52" s="97">
        <v>27</v>
      </c>
      <c r="C52" s="6">
        <v>56</v>
      </c>
      <c r="D52" s="154">
        <f t="shared" si="11"/>
        <v>1.6292852383847964E-2</v>
      </c>
      <c r="E52" s="99">
        <v>16</v>
      </c>
      <c r="F52" s="6">
        <v>28</v>
      </c>
      <c r="G52" s="118">
        <f t="shared" si="12"/>
        <v>7.8479295480153137E-3</v>
      </c>
      <c r="H52" s="97">
        <v>105</v>
      </c>
      <c r="I52" s="6">
        <v>128</v>
      </c>
      <c r="J52" s="177">
        <f t="shared" si="13"/>
        <v>3.5246754820269087E-2</v>
      </c>
      <c r="K52" s="221">
        <f t="shared" si="14"/>
        <v>168.75</v>
      </c>
      <c r="L52" s="225">
        <f t="shared" si="15"/>
        <v>200</v>
      </c>
      <c r="M52" s="119">
        <f t="shared" si="16"/>
        <v>25.714285714285712</v>
      </c>
      <c r="N52" s="120">
        <f t="shared" si="17"/>
        <v>43.75</v>
      </c>
      <c r="O52" s="226">
        <f t="shared" si="18"/>
        <v>15.238095238095239</v>
      </c>
      <c r="P52" s="225">
        <f t="shared" si="10"/>
        <v>21.875</v>
      </c>
      <c r="Q52" s="130"/>
      <c r="R52" s="130"/>
      <c r="S52" s="22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42</v>
      </c>
      <c r="B53" s="97">
        <v>4</v>
      </c>
      <c r="C53" s="6">
        <v>54</v>
      </c>
      <c r="D53" s="154">
        <f t="shared" si="11"/>
        <v>1.571096479871054E-2</v>
      </c>
      <c r="E53" s="99">
        <v>8</v>
      </c>
      <c r="F53" s="6">
        <v>37</v>
      </c>
      <c r="G53" s="118">
        <f t="shared" si="12"/>
        <v>1.037047833130595E-2</v>
      </c>
      <c r="H53" s="97">
        <v>6</v>
      </c>
      <c r="I53" s="6">
        <v>28</v>
      </c>
      <c r="J53" s="177">
        <f t="shared" si="13"/>
        <v>7.7102276169338626E-3</v>
      </c>
      <c r="K53" s="221">
        <f t="shared" si="14"/>
        <v>50</v>
      </c>
      <c r="L53" s="225">
        <f t="shared" si="15"/>
        <v>145.94594594594594</v>
      </c>
      <c r="M53" s="119">
        <f t="shared" si="16"/>
        <v>66.666666666666657</v>
      </c>
      <c r="N53" s="120">
        <f t="shared" si="17"/>
        <v>192.85714285714286</v>
      </c>
      <c r="O53" s="226">
        <f t="shared" si="18"/>
        <v>133.33333333333331</v>
      </c>
      <c r="P53" s="225">
        <f t="shared" si="10"/>
        <v>132.14285714285714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69</v>
      </c>
      <c r="B54" s="97">
        <v>10</v>
      </c>
      <c r="C54" s="6">
        <v>52</v>
      </c>
      <c r="D54" s="154">
        <f t="shared" si="11"/>
        <v>1.5129077213573112E-2</v>
      </c>
      <c r="E54" s="99">
        <v>10</v>
      </c>
      <c r="F54" s="6">
        <v>38</v>
      </c>
      <c r="G54" s="118">
        <f t="shared" si="12"/>
        <v>1.0650761529449356E-2</v>
      </c>
      <c r="H54" s="97">
        <v>17</v>
      </c>
      <c r="I54" s="6">
        <v>154</v>
      </c>
      <c r="J54" s="177">
        <f t="shared" si="13"/>
        <v>4.2406251893136244E-2</v>
      </c>
      <c r="K54" s="221">
        <f t="shared" si="14"/>
        <v>100</v>
      </c>
      <c r="L54" s="225">
        <f t="shared" si="15"/>
        <v>136.84210526315789</v>
      </c>
      <c r="M54" s="119">
        <f t="shared" si="16"/>
        <v>58.82352941176471</v>
      </c>
      <c r="N54" s="120">
        <f t="shared" si="17"/>
        <v>33.766233766233768</v>
      </c>
      <c r="O54" s="226">
        <f t="shared" si="18"/>
        <v>58.82352941176471</v>
      </c>
      <c r="P54" s="225">
        <f t="shared" si="10"/>
        <v>24.675324675324674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82</v>
      </c>
      <c r="B55" s="97">
        <v>11</v>
      </c>
      <c r="C55" s="6">
        <v>48</v>
      </c>
      <c r="D55" s="154">
        <f t="shared" si="11"/>
        <v>1.3965302043298256E-2</v>
      </c>
      <c r="E55" s="99">
        <v>22</v>
      </c>
      <c r="F55" s="6">
        <v>131</v>
      </c>
      <c r="G55" s="118">
        <f t="shared" si="12"/>
        <v>3.6717098956785932E-2</v>
      </c>
      <c r="H55" s="97">
        <v>17</v>
      </c>
      <c r="I55" s="6">
        <v>49</v>
      </c>
      <c r="J55" s="177">
        <f t="shared" si="13"/>
        <v>1.3492898329634261E-2</v>
      </c>
      <c r="K55" s="221">
        <f t="shared" si="14"/>
        <v>50</v>
      </c>
      <c r="L55" s="225">
        <f t="shared" si="15"/>
        <v>36.641221374045799</v>
      </c>
      <c r="M55" s="119">
        <f t="shared" si="16"/>
        <v>64.705882352941174</v>
      </c>
      <c r="N55" s="120">
        <f t="shared" si="17"/>
        <v>97.959183673469383</v>
      </c>
      <c r="O55" s="226">
        <f t="shared" si="18"/>
        <v>129.41176470588235</v>
      </c>
      <c r="P55" s="225">
        <f t="shared" si="10"/>
        <v>267.34693877551024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75</v>
      </c>
      <c r="B56" s="97">
        <v>12</v>
      </c>
      <c r="C56" s="6">
        <v>43</v>
      </c>
      <c r="D56" s="154">
        <f t="shared" si="11"/>
        <v>1.2510583080454689E-2</v>
      </c>
      <c r="E56" s="99">
        <v>10</v>
      </c>
      <c r="F56" s="6">
        <v>37</v>
      </c>
      <c r="G56" s="118">
        <f t="shared" si="12"/>
        <v>1.037047833130595E-2</v>
      </c>
      <c r="H56" s="97">
        <v>13</v>
      </c>
      <c r="I56" s="6">
        <v>41</v>
      </c>
      <c r="J56" s="177">
        <f t="shared" si="13"/>
        <v>1.1289976153367442E-2</v>
      </c>
      <c r="K56" s="221">
        <f t="shared" si="14"/>
        <v>120</v>
      </c>
      <c r="L56" s="225">
        <f t="shared" si="15"/>
        <v>116.21621621621621</v>
      </c>
      <c r="M56" s="119">
        <f t="shared" si="16"/>
        <v>92.307692307692307</v>
      </c>
      <c r="N56" s="120">
        <f t="shared" si="17"/>
        <v>104.8780487804878</v>
      </c>
      <c r="O56" s="226">
        <f t="shared" si="18"/>
        <v>76.923076923076934</v>
      </c>
      <c r="P56" s="225">
        <f t="shared" si="10"/>
        <v>90.243902439024396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95</v>
      </c>
      <c r="B57" s="97">
        <v>8</v>
      </c>
      <c r="C57" s="6">
        <v>42</v>
      </c>
      <c r="D57" s="154">
        <f t="shared" si="11"/>
        <v>1.2219639287885975E-2</v>
      </c>
      <c r="E57" s="99">
        <v>9</v>
      </c>
      <c r="F57" s="6">
        <v>25</v>
      </c>
      <c r="G57" s="118">
        <f t="shared" si="12"/>
        <v>7.0070799535851018E-3</v>
      </c>
      <c r="H57" s="97">
        <v>4</v>
      </c>
      <c r="I57" s="6">
        <v>11</v>
      </c>
      <c r="J57" s="177">
        <f t="shared" si="13"/>
        <v>3.0290179923668746E-3</v>
      </c>
      <c r="K57" s="221">
        <f t="shared" si="14"/>
        <v>88.888888888888886</v>
      </c>
      <c r="L57" s="225">
        <f t="shared" si="15"/>
        <v>168</v>
      </c>
      <c r="M57" s="119">
        <f t="shared" si="16"/>
        <v>200</v>
      </c>
      <c r="N57" s="120">
        <f t="shared" si="17"/>
        <v>381.81818181818181</v>
      </c>
      <c r="O57" s="226">
        <f t="shared" si="18"/>
        <v>225</v>
      </c>
      <c r="P57" s="225">
        <f t="shared" si="10"/>
        <v>227.27272727272728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33</v>
      </c>
      <c r="B58" s="97">
        <v>6</v>
      </c>
      <c r="C58" s="6">
        <v>41</v>
      </c>
      <c r="D58" s="154">
        <f t="shared" si="11"/>
        <v>1.1928695495317259E-2</v>
      </c>
      <c r="E58" s="99">
        <v>9</v>
      </c>
      <c r="F58" s="6">
        <v>30</v>
      </c>
      <c r="G58" s="118">
        <f t="shared" si="12"/>
        <v>8.4084959443021228E-3</v>
      </c>
      <c r="H58" s="97">
        <v>14</v>
      </c>
      <c r="I58" s="6">
        <v>31</v>
      </c>
      <c r="J58" s="177">
        <f t="shared" si="13"/>
        <v>8.5363234330339197E-3</v>
      </c>
      <c r="K58" s="221">
        <f t="shared" si="14"/>
        <v>66.666666666666657</v>
      </c>
      <c r="L58" s="225">
        <f t="shared" si="15"/>
        <v>136.66666666666666</v>
      </c>
      <c r="M58" s="119">
        <f t="shared" si="16"/>
        <v>42.857142857142854</v>
      </c>
      <c r="N58" s="120">
        <f t="shared" si="17"/>
        <v>132.25806451612902</v>
      </c>
      <c r="O58" s="226">
        <f t="shared" si="18"/>
        <v>64.285714285714292</v>
      </c>
      <c r="P58" s="225">
        <f t="shared" si="10"/>
        <v>96.774193548387103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73</v>
      </c>
      <c r="B59" s="97">
        <v>7</v>
      </c>
      <c r="C59" s="6">
        <v>33</v>
      </c>
      <c r="D59" s="154">
        <f t="shared" si="11"/>
        <v>9.6011451547675496E-3</v>
      </c>
      <c r="E59" s="99">
        <v>6</v>
      </c>
      <c r="F59" s="6">
        <v>35</v>
      </c>
      <c r="G59" s="118">
        <f t="shared" si="12"/>
        <v>9.809911935019143E-3</v>
      </c>
      <c r="H59" s="97">
        <v>2</v>
      </c>
      <c r="I59" s="6">
        <v>8</v>
      </c>
      <c r="J59" s="177">
        <f t="shared" si="13"/>
        <v>2.2029221762668179E-3</v>
      </c>
      <c r="K59" s="221">
        <f t="shared" si="14"/>
        <v>116.66666666666667</v>
      </c>
      <c r="L59" s="225">
        <f t="shared" si="15"/>
        <v>94.285714285714278</v>
      </c>
      <c r="M59" s="119">
        <f t="shared" si="16"/>
        <v>350</v>
      </c>
      <c r="N59" s="120">
        <f t="shared" si="17"/>
        <v>412.5</v>
      </c>
      <c r="O59" s="226">
        <f t="shared" si="18"/>
        <v>300</v>
      </c>
      <c r="P59" s="225">
        <f t="shared" si="10"/>
        <v>437.5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66</v>
      </c>
      <c r="B60" s="97">
        <v>12</v>
      </c>
      <c r="C60" s="6">
        <v>29</v>
      </c>
      <c r="D60" s="154">
        <f t="shared" si="11"/>
        <v>8.4373699844926958E-3</v>
      </c>
      <c r="E60" s="99">
        <v>7</v>
      </c>
      <c r="F60" s="6">
        <v>30</v>
      </c>
      <c r="G60" s="118">
        <f t="shared" si="12"/>
        <v>8.4084959443021228E-3</v>
      </c>
      <c r="H60" s="97">
        <v>3</v>
      </c>
      <c r="I60" s="6">
        <v>8</v>
      </c>
      <c r="J60" s="177">
        <f t="shared" si="13"/>
        <v>2.2029221762668179E-3</v>
      </c>
      <c r="K60" s="221">
        <f t="shared" si="14"/>
        <v>171.42857142857142</v>
      </c>
      <c r="L60" s="225">
        <f t="shared" si="15"/>
        <v>96.666666666666671</v>
      </c>
      <c r="M60" s="119">
        <f t="shared" si="16"/>
        <v>400</v>
      </c>
      <c r="N60" s="120">
        <f t="shared" si="17"/>
        <v>362.5</v>
      </c>
      <c r="O60" s="226">
        <f t="shared" si="18"/>
        <v>233.33333333333334</v>
      </c>
      <c r="P60" s="225">
        <f t="shared" si="10"/>
        <v>375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39</v>
      </c>
      <c r="B61" s="97">
        <v>5</v>
      </c>
      <c r="C61" s="6">
        <v>25</v>
      </c>
      <c r="D61" s="154">
        <f t="shared" si="11"/>
        <v>7.273594814217842E-3</v>
      </c>
      <c r="E61" s="99">
        <v>4</v>
      </c>
      <c r="F61" s="6">
        <v>16</v>
      </c>
      <c r="G61" s="118">
        <f t="shared" si="12"/>
        <v>4.4845311702944651E-3</v>
      </c>
      <c r="H61" s="97">
        <v>13</v>
      </c>
      <c r="I61" s="6">
        <v>37</v>
      </c>
      <c r="J61" s="177">
        <f t="shared" si="13"/>
        <v>1.0188515065234032E-2</v>
      </c>
      <c r="K61" s="221">
        <f t="shared" si="14"/>
        <v>125</v>
      </c>
      <c r="L61" s="225">
        <f t="shared" si="15"/>
        <v>156.25</v>
      </c>
      <c r="M61" s="119">
        <f t="shared" si="16"/>
        <v>38.461538461538467</v>
      </c>
      <c r="N61" s="120">
        <f t="shared" si="17"/>
        <v>67.567567567567565</v>
      </c>
      <c r="O61" s="226">
        <f t="shared" si="18"/>
        <v>30.76923076923077</v>
      </c>
      <c r="P61" s="225">
        <f t="shared" si="10"/>
        <v>43.243243243243242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37</v>
      </c>
      <c r="B62" s="97">
        <v>4</v>
      </c>
      <c r="C62" s="6">
        <v>24</v>
      </c>
      <c r="D62" s="154">
        <f t="shared" si="11"/>
        <v>6.9826510216491281E-3</v>
      </c>
      <c r="E62" s="99">
        <v>9</v>
      </c>
      <c r="F62" s="6">
        <v>39</v>
      </c>
      <c r="G62" s="118">
        <f t="shared" si="12"/>
        <v>1.0931044727592759E-2</v>
      </c>
      <c r="H62" s="97">
        <v>13</v>
      </c>
      <c r="I62" s="6">
        <v>55</v>
      </c>
      <c r="J62" s="177">
        <f t="shared" si="13"/>
        <v>1.5145089961834373E-2</v>
      </c>
      <c r="K62" s="221">
        <f t="shared" si="14"/>
        <v>44.444444444444443</v>
      </c>
      <c r="L62" s="225">
        <f t="shared" si="15"/>
        <v>61.53846153846154</v>
      </c>
      <c r="M62" s="119">
        <f t="shared" si="16"/>
        <v>30.76923076923077</v>
      </c>
      <c r="N62" s="120">
        <f t="shared" si="17"/>
        <v>43.636363636363633</v>
      </c>
      <c r="O62" s="226">
        <f t="shared" si="18"/>
        <v>69.230769230769226</v>
      </c>
      <c r="P62" s="225">
        <f t="shared" si="10"/>
        <v>70.909090909090907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56</v>
      </c>
      <c r="B63" s="97">
        <v>10</v>
      </c>
      <c r="C63" s="6">
        <v>23</v>
      </c>
      <c r="D63" s="154">
        <f t="shared" si="11"/>
        <v>6.6917072290804142E-3</v>
      </c>
      <c r="E63" s="99">
        <v>6</v>
      </c>
      <c r="F63" s="6">
        <v>127</v>
      </c>
      <c r="G63" s="118">
        <f t="shared" si="12"/>
        <v>3.5595966164212317E-2</v>
      </c>
      <c r="H63" s="97">
        <v>12</v>
      </c>
      <c r="I63" s="6">
        <v>44</v>
      </c>
      <c r="J63" s="177">
        <f t="shared" si="13"/>
        <v>1.2116071969467498E-2</v>
      </c>
      <c r="K63" s="221">
        <f t="shared" si="14"/>
        <v>166.66666666666669</v>
      </c>
      <c r="L63" s="225">
        <f t="shared" si="15"/>
        <v>18.110236220472441</v>
      </c>
      <c r="M63" s="119">
        <f t="shared" si="16"/>
        <v>83.333333333333343</v>
      </c>
      <c r="N63" s="120">
        <f t="shared" si="17"/>
        <v>52.272727272727273</v>
      </c>
      <c r="O63" s="226">
        <f t="shared" si="18"/>
        <v>50</v>
      </c>
      <c r="P63" s="225">
        <f t="shared" si="10"/>
        <v>288.63636363636363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83</v>
      </c>
      <c r="B64" s="97">
        <v>3</v>
      </c>
      <c r="C64" s="6">
        <v>22</v>
      </c>
      <c r="D64" s="154">
        <f t="shared" si="11"/>
        <v>6.4007634365117003E-3</v>
      </c>
      <c r="E64" s="99">
        <v>0</v>
      </c>
      <c r="F64" s="6">
        <v>0</v>
      </c>
      <c r="G64" s="118">
        <f t="shared" si="12"/>
        <v>0</v>
      </c>
      <c r="H64" s="97">
        <v>0</v>
      </c>
      <c r="I64" s="6">
        <v>0</v>
      </c>
      <c r="J64" s="177">
        <f t="shared" si="13"/>
        <v>0</v>
      </c>
      <c r="K64" s="221" t="str">
        <f t="shared" si="14"/>
        <v xml:space="preserve"> </v>
      </c>
      <c r="L64" s="225" t="str">
        <f t="shared" si="15"/>
        <v xml:space="preserve"> </v>
      </c>
      <c r="M64" s="119" t="str">
        <f t="shared" si="16"/>
        <v xml:space="preserve"> </v>
      </c>
      <c r="N64" s="120" t="str">
        <f t="shared" si="17"/>
        <v xml:space="preserve"> </v>
      </c>
      <c r="O64" s="226" t="str">
        <f t="shared" si="18"/>
        <v xml:space="preserve"> </v>
      </c>
      <c r="P64" s="225" t="str">
        <f t="shared" si="10"/>
        <v xml:space="preserve"> 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64</v>
      </c>
      <c r="B65" s="97">
        <v>2</v>
      </c>
      <c r="C65" s="6">
        <v>13</v>
      </c>
      <c r="D65" s="154">
        <f t="shared" si="11"/>
        <v>3.7822693033932779E-3</v>
      </c>
      <c r="E65" s="99">
        <v>3</v>
      </c>
      <c r="F65" s="6">
        <v>16</v>
      </c>
      <c r="G65" s="118">
        <f t="shared" si="12"/>
        <v>4.4845311702944651E-3</v>
      </c>
      <c r="H65" s="97">
        <v>3</v>
      </c>
      <c r="I65" s="6">
        <v>3</v>
      </c>
      <c r="J65" s="177">
        <f t="shared" si="13"/>
        <v>8.2609581610005678E-4</v>
      </c>
      <c r="K65" s="221">
        <f t="shared" si="14"/>
        <v>66.666666666666657</v>
      </c>
      <c r="L65" s="225">
        <f t="shared" si="15"/>
        <v>81.25</v>
      </c>
      <c r="M65" s="119">
        <f t="shared" si="16"/>
        <v>66.666666666666657</v>
      </c>
      <c r="N65" s="120">
        <f t="shared" si="17"/>
        <v>433.33333333333331</v>
      </c>
      <c r="O65" s="226">
        <f t="shared" si="18"/>
        <v>100</v>
      </c>
      <c r="P65" s="225">
        <f t="shared" si="10"/>
        <v>533.33333333333326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93</v>
      </c>
      <c r="B66" s="97">
        <v>5</v>
      </c>
      <c r="C66" s="6">
        <v>12</v>
      </c>
      <c r="D66" s="154">
        <f t="shared" si="11"/>
        <v>3.4913255108245641E-3</v>
      </c>
      <c r="E66" s="99">
        <v>5</v>
      </c>
      <c r="F66" s="6">
        <v>20</v>
      </c>
      <c r="G66" s="118">
        <f t="shared" si="12"/>
        <v>5.6056639628680816E-3</v>
      </c>
      <c r="H66" s="97">
        <v>2</v>
      </c>
      <c r="I66" s="6">
        <v>12</v>
      </c>
      <c r="J66" s="177">
        <f t="shared" si="13"/>
        <v>3.3043832644002271E-3</v>
      </c>
      <c r="K66" s="221">
        <f t="shared" si="14"/>
        <v>100</v>
      </c>
      <c r="L66" s="225">
        <f t="shared" si="15"/>
        <v>60</v>
      </c>
      <c r="M66" s="119">
        <f t="shared" si="16"/>
        <v>250</v>
      </c>
      <c r="N66" s="120">
        <f t="shared" si="17"/>
        <v>100</v>
      </c>
      <c r="O66" s="226">
        <f t="shared" si="18"/>
        <v>250</v>
      </c>
      <c r="P66" s="225">
        <f t="shared" si="10"/>
        <v>166.66666666666669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62</v>
      </c>
      <c r="B67" s="97">
        <v>3</v>
      </c>
      <c r="C67" s="6">
        <v>8</v>
      </c>
      <c r="D67" s="154">
        <f t="shared" si="11"/>
        <v>2.3275503405497094E-3</v>
      </c>
      <c r="E67" s="99">
        <v>2</v>
      </c>
      <c r="F67" s="6">
        <v>3</v>
      </c>
      <c r="G67" s="118">
        <f t="shared" si="12"/>
        <v>8.4084959443021237E-4</v>
      </c>
      <c r="H67" s="97">
        <v>2</v>
      </c>
      <c r="I67" s="6">
        <v>8</v>
      </c>
      <c r="J67" s="177">
        <f t="shared" si="13"/>
        <v>2.2029221762668179E-3</v>
      </c>
      <c r="K67" s="221">
        <f t="shared" si="14"/>
        <v>150</v>
      </c>
      <c r="L67" s="225">
        <f t="shared" si="15"/>
        <v>266.66666666666663</v>
      </c>
      <c r="M67" s="119">
        <f t="shared" si="16"/>
        <v>150</v>
      </c>
      <c r="N67" s="120">
        <f t="shared" si="17"/>
        <v>100</v>
      </c>
      <c r="O67" s="226">
        <f t="shared" si="18"/>
        <v>100</v>
      </c>
      <c r="P67" s="225">
        <f t="shared" si="10"/>
        <v>37.5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59</v>
      </c>
      <c r="B68" s="97">
        <v>3</v>
      </c>
      <c r="C68" s="6">
        <v>7</v>
      </c>
      <c r="D68" s="154">
        <f t="shared" si="11"/>
        <v>2.0366065479809955E-3</v>
      </c>
      <c r="E68" s="99">
        <v>10</v>
      </c>
      <c r="F68" s="6">
        <v>38</v>
      </c>
      <c r="G68" s="118">
        <f t="shared" si="12"/>
        <v>1.0650761529449356E-2</v>
      </c>
      <c r="H68" s="97">
        <v>27</v>
      </c>
      <c r="I68" s="6">
        <v>84</v>
      </c>
      <c r="J68" s="177">
        <f t="shared" si="13"/>
        <v>2.3130682850801589E-2</v>
      </c>
      <c r="K68" s="221">
        <f t="shared" si="14"/>
        <v>30</v>
      </c>
      <c r="L68" s="225">
        <f t="shared" si="15"/>
        <v>18.421052631578945</v>
      </c>
      <c r="M68" s="119">
        <f t="shared" si="16"/>
        <v>11.111111111111111</v>
      </c>
      <c r="N68" s="120">
        <f t="shared" si="17"/>
        <v>8.3333333333333321</v>
      </c>
      <c r="O68" s="226">
        <f t="shared" si="18"/>
        <v>37.037037037037038</v>
      </c>
      <c r="P68" s="225">
        <f t="shared" si="10"/>
        <v>45.238095238095241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46</v>
      </c>
      <c r="B69" s="97">
        <v>2</v>
      </c>
      <c r="C69" s="6">
        <v>6</v>
      </c>
      <c r="D69" s="154">
        <f t="shared" si="11"/>
        <v>1.745662755412282E-3</v>
      </c>
      <c r="E69" s="99">
        <v>3</v>
      </c>
      <c r="F69" s="6">
        <v>3</v>
      </c>
      <c r="G69" s="118">
        <f t="shared" si="12"/>
        <v>8.4084959443021237E-4</v>
      </c>
      <c r="H69" s="97">
        <v>0</v>
      </c>
      <c r="I69" s="6">
        <v>0</v>
      </c>
      <c r="J69" s="177">
        <f t="shared" si="13"/>
        <v>0</v>
      </c>
      <c r="K69" s="221">
        <f t="shared" si="14"/>
        <v>66.666666666666657</v>
      </c>
      <c r="L69" s="225">
        <f t="shared" si="15"/>
        <v>200</v>
      </c>
      <c r="M69" s="119" t="str">
        <f t="shared" si="16"/>
        <v xml:space="preserve"> </v>
      </c>
      <c r="N69" s="120" t="str">
        <f t="shared" si="17"/>
        <v xml:space="preserve"> </v>
      </c>
      <c r="O69" s="226" t="str">
        <f t="shared" si="18"/>
        <v xml:space="preserve"> </v>
      </c>
      <c r="P69" s="225" t="str">
        <f t="shared" si="10"/>
        <v xml:space="preserve"> 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91</v>
      </c>
      <c r="B70" s="97">
        <v>2</v>
      </c>
      <c r="C70" s="6">
        <v>6</v>
      </c>
      <c r="D70" s="154">
        <f t="shared" ref="D70:D82" si="19">IF($C$83&lt;&gt;0,C70/$C$83*100,0)</f>
        <v>1.745662755412282E-3</v>
      </c>
      <c r="E70" s="99">
        <v>2</v>
      </c>
      <c r="F70" s="6">
        <v>6</v>
      </c>
      <c r="G70" s="118">
        <f t="shared" ref="G70:G78" si="20">IF($F$83&lt;&gt;0,F70/$F$83*100,0)</f>
        <v>1.6816991888604247E-3</v>
      </c>
      <c r="H70" s="97">
        <v>1</v>
      </c>
      <c r="I70" s="6">
        <v>1</v>
      </c>
      <c r="J70" s="177">
        <f t="shared" ref="J70:J78" si="21">IF($I$83&lt;&gt;0,I70/$I$83*100,0)</f>
        <v>2.7536527203335224E-4</v>
      </c>
      <c r="K70" s="221">
        <f t="shared" ref="K70:L83" si="22">IF(OR(B70&lt;&gt;0)*(E70&lt;&gt;0),B70/E70*100," ")</f>
        <v>100</v>
      </c>
      <c r="L70" s="225">
        <f t="shared" ref="L70:L80" si="23">IF(OR(C70&lt;&gt;0)*(F70&lt;&gt;0),C70/F70*100," ")</f>
        <v>100</v>
      </c>
      <c r="M70" s="119">
        <f t="shared" ref="M70:N83" si="24">IF(OR(B70&lt;&gt;0)*(H70&lt;&gt;0),B70/H70*100," ")</f>
        <v>200</v>
      </c>
      <c r="N70" s="120">
        <f t="shared" ref="N70:N80" si="25">IF(OR(C70&lt;&gt;0)*(I70&lt;&gt;0),C70/I70*100," ")</f>
        <v>600</v>
      </c>
      <c r="O70" s="226">
        <f t="shared" si="18"/>
        <v>200</v>
      </c>
      <c r="P70" s="225">
        <f t="shared" si="10"/>
        <v>600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57</v>
      </c>
      <c r="B71" s="97">
        <v>1</v>
      </c>
      <c r="C71" s="6">
        <v>1</v>
      </c>
      <c r="D71" s="154">
        <f t="shared" si="19"/>
        <v>2.9094379256871367E-4</v>
      </c>
      <c r="E71" s="99">
        <v>7</v>
      </c>
      <c r="F71" s="6">
        <v>20</v>
      </c>
      <c r="G71" s="118">
        <f t="shared" si="20"/>
        <v>5.6056639628680816E-3</v>
      </c>
      <c r="H71" s="97">
        <v>2</v>
      </c>
      <c r="I71" s="6">
        <v>14</v>
      </c>
      <c r="J71" s="177">
        <f t="shared" si="21"/>
        <v>3.8551138084669313E-3</v>
      </c>
      <c r="K71" s="221">
        <f t="shared" si="22"/>
        <v>14.285714285714285</v>
      </c>
      <c r="L71" s="225">
        <f t="shared" si="23"/>
        <v>5</v>
      </c>
      <c r="M71" s="119">
        <f t="shared" si="24"/>
        <v>50</v>
      </c>
      <c r="N71" s="120">
        <f t="shared" si="25"/>
        <v>7.1428571428571423</v>
      </c>
      <c r="O71" s="226">
        <f t="shared" ref="O71:P83" si="26">IF(OR(E71&lt;&gt;0)*(H71&lt;&gt;0),E71/H71*100," ")</f>
        <v>350</v>
      </c>
      <c r="P71" s="225">
        <f t="shared" ref="P71:P80" si="27">IF(OR(F71&lt;&gt;0)*(I71&lt;&gt;0),F71/I71*100," ")</f>
        <v>142.85714285714286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90</v>
      </c>
      <c r="B72" s="97">
        <v>1</v>
      </c>
      <c r="C72" s="6">
        <v>1</v>
      </c>
      <c r="D72" s="154">
        <f t="shared" si="19"/>
        <v>2.9094379256871367E-4</v>
      </c>
      <c r="E72" s="99">
        <v>2</v>
      </c>
      <c r="F72" s="6">
        <v>10</v>
      </c>
      <c r="G72" s="118">
        <f t="shared" si="20"/>
        <v>2.8028319814340408E-3</v>
      </c>
      <c r="H72" s="97">
        <v>1</v>
      </c>
      <c r="I72" s="6">
        <v>2</v>
      </c>
      <c r="J72" s="177">
        <f t="shared" si="21"/>
        <v>5.5073054406670448E-4</v>
      </c>
      <c r="K72" s="221">
        <f t="shared" si="22"/>
        <v>50</v>
      </c>
      <c r="L72" s="225">
        <f t="shared" si="23"/>
        <v>10</v>
      </c>
      <c r="M72" s="119">
        <f t="shared" si="24"/>
        <v>100</v>
      </c>
      <c r="N72" s="120">
        <f t="shared" si="25"/>
        <v>50</v>
      </c>
      <c r="O72" s="226">
        <f t="shared" si="26"/>
        <v>200</v>
      </c>
      <c r="P72" s="225">
        <f t="shared" si="27"/>
        <v>500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32</v>
      </c>
      <c r="B73" s="97">
        <v>0</v>
      </c>
      <c r="C73" s="6">
        <v>0</v>
      </c>
      <c r="D73" s="154">
        <f t="shared" si="19"/>
        <v>0</v>
      </c>
      <c r="E73" s="99">
        <v>0</v>
      </c>
      <c r="F73" s="6">
        <v>0</v>
      </c>
      <c r="G73" s="118">
        <f t="shared" si="20"/>
        <v>0</v>
      </c>
      <c r="H73" s="97">
        <v>0</v>
      </c>
      <c r="I73" s="6">
        <v>0</v>
      </c>
      <c r="J73" s="177">
        <f t="shared" si="21"/>
        <v>0</v>
      </c>
      <c r="K73" s="221" t="str">
        <f t="shared" si="22"/>
        <v xml:space="preserve"> </v>
      </c>
      <c r="L73" s="225" t="str">
        <f t="shared" si="23"/>
        <v xml:space="preserve"> </v>
      </c>
      <c r="M73" s="119" t="str">
        <f t="shared" si="24"/>
        <v xml:space="preserve"> </v>
      </c>
      <c r="N73" s="120" t="str">
        <f t="shared" si="25"/>
        <v xml:space="preserve"> </v>
      </c>
      <c r="O73" s="226" t="str">
        <f t="shared" si="26"/>
        <v xml:space="preserve"> </v>
      </c>
      <c r="P73" s="225" t="str">
        <f t="shared" si="27"/>
        <v xml:space="preserve"> 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61</v>
      </c>
      <c r="B74" s="97">
        <v>0</v>
      </c>
      <c r="C74" s="6">
        <v>0</v>
      </c>
      <c r="D74" s="154">
        <f t="shared" si="19"/>
        <v>0</v>
      </c>
      <c r="E74" s="99">
        <v>2</v>
      </c>
      <c r="F74" s="6">
        <v>6</v>
      </c>
      <c r="G74" s="118">
        <f t="shared" si="20"/>
        <v>1.6816991888604247E-3</v>
      </c>
      <c r="H74" s="97">
        <v>10</v>
      </c>
      <c r="I74" s="6">
        <v>21</v>
      </c>
      <c r="J74" s="177">
        <f t="shared" si="21"/>
        <v>5.7826707127003971E-3</v>
      </c>
      <c r="K74" s="221" t="str">
        <f t="shared" si="22"/>
        <v xml:space="preserve"> </v>
      </c>
      <c r="L74" s="225" t="str">
        <f t="shared" si="23"/>
        <v xml:space="preserve"> </v>
      </c>
      <c r="M74" s="119" t="str">
        <f t="shared" si="24"/>
        <v xml:space="preserve"> </v>
      </c>
      <c r="N74" s="120" t="str">
        <f t="shared" si="25"/>
        <v xml:space="preserve"> </v>
      </c>
      <c r="O74" s="226">
        <f t="shared" si="26"/>
        <v>20</v>
      </c>
      <c r="P74" s="225">
        <f t="shared" si="27"/>
        <v>28.571428571428569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67</v>
      </c>
      <c r="B75" s="97">
        <v>0</v>
      </c>
      <c r="C75" s="6">
        <v>0</v>
      </c>
      <c r="D75" s="154">
        <f t="shared" si="19"/>
        <v>0</v>
      </c>
      <c r="E75" s="99">
        <v>0</v>
      </c>
      <c r="F75" s="6">
        <v>0</v>
      </c>
      <c r="G75" s="118">
        <f t="shared" si="20"/>
        <v>0</v>
      </c>
      <c r="H75" s="97">
        <v>5</v>
      </c>
      <c r="I75" s="6">
        <v>45</v>
      </c>
      <c r="J75" s="177">
        <f t="shared" si="21"/>
        <v>1.2391437241500851E-2</v>
      </c>
      <c r="K75" s="221" t="str">
        <f t="shared" si="22"/>
        <v xml:space="preserve"> </v>
      </c>
      <c r="L75" s="225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6" t="str">
        <f t="shared" si="26"/>
        <v xml:space="preserve"> </v>
      </c>
      <c r="P75" s="225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68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0</v>
      </c>
      <c r="I76" s="6">
        <v>0</v>
      </c>
      <c r="J76" s="177">
        <f t="shared" si="21"/>
        <v>0</v>
      </c>
      <c r="K76" s="221" t="str">
        <f t="shared" si="22"/>
        <v xml:space="preserve"> </v>
      </c>
      <c r="L76" s="225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6" t="str">
        <f t="shared" si="26"/>
        <v xml:space="preserve"> </v>
      </c>
      <c r="P76" s="225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71</v>
      </c>
      <c r="B77" s="97">
        <v>0</v>
      </c>
      <c r="C77" s="6">
        <v>0</v>
      </c>
      <c r="D77" s="154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6</v>
      </c>
      <c r="I77" s="6">
        <v>30</v>
      </c>
      <c r="J77" s="177">
        <f t="shared" si="21"/>
        <v>8.2609581610005676E-3</v>
      </c>
      <c r="K77" s="221" t="str">
        <f t="shared" si="22"/>
        <v xml:space="preserve"> </v>
      </c>
      <c r="L77" s="225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6" t="str">
        <f t="shared" si="26"/>
        <v xml:space="preserve"> </v>
      </c>
      <c r="P77" s="225" t="str">
        <f t="shared" si="27"/>
        <v xml:space="preserve"> 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84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1" t="str">
        <f t="shared" si="22"/>
        <v xml:space="preserve"> </v>
      </c>
      <c r="L78" s="225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6" t="str">
        <f t="shared" si="26"/>
        <v xml:space="preserve"> </v>
      </c>
      <c r="P78" s="225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72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1" t="str">
        <f t="shared" si="22"/>
        <v xml:space="preserve"> </v>
      </c>
      <c r="L79" s="225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6" t="str">
        <f t="shared" si="26"/>
        <v xml:space="preserve"> </v>
      </c>
      <c r="P79" s="225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86</v>
      </c>
      <c r="B80" s="167">
        <v>0</v>
      </c>
      <c r="C80" s="181">
        <v>0</v>
      </c>
      <c r="D80" s="169">
        <f t="shared" si="19"/>
        <v>0</v>
      </c>
      <c r="E80" s="172">
        <v>2</v>
      </c>
      <c r="F80" s="181">
        <v>8</v>
      </c>
      <c r="G80" s="173">
        <f t="shared" si="28"/>
        <v>2.2422655851472325E-3</v>
      </c>
      <c r="H80" s="167">
        <v>0</v>
      </c>
      <c r="I80" s="162">
        <v>0</v>
      </c>
      <c r="J80" s="169">
        <f t="shared" si="29"/>
        <v>0</v>
      </c>
      <c r="K80" s="221" t="str">
        <f t="shared" si="22"/>
        <v xml:space="preserve"> </v>
      </c>
      <c r="L80" s="225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6" t="str">
        <f t="shared" si="26"/>
        <v xml:space="preserve"> </v>
      </c>
      <c r="P80" s="225" t="str">
        <f t="shared" si="27"/>
        <v xml:space="preserve"> 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104</v>
      </c>
      <c r="B81" s="168">
        <f>SUM(B6:B80)-B9</f>
        <v>54873</v>
      </c>
      <c r="C81" s="163">
        <f>SUM(C6:C80)-C9</f>
        <v>315743</v>
      </c>
      <c r="D81" s="193">
        <f t="shared" si="19"/>
        <v>91.86346589702336</v>
      </c>
      <c r="E81" s="174">
        <f>SUM(E6:E80)-E9</f>
        <v>56473</v>
      </c>
      <c r="F81" s="163">
        <f>SUM(F6:F80)-F9</f>
        <v>328029</v>
      </c>
      <c r="G81" s="194">
        <f>IF($F$83&lt;&gt;0,F81/$F$83*100,0)</f>
        <v>91.941017203782707</v>
      </c>
      <c r="H81" s="168">
        <f>SUM(H6:H80)-H9</f>
        <v>55906</v>
      </c>
      <c r="I81" s="163">
        <f>SUM(I6:I80)-I9</f>
        <v>325914</v>
      </c>
      <c r="J81" s="195">
        <f>IF($I$83&lt;&gt;0,I81/$I$83*100,0)</f>
        <v>89.745397269477962</v>
      </c>
      <c r="K81" s="179">
        <f t="shared" si="22"/>
        <v>97.16678766844332</v>
      </c>
      <c r="L81" s="164">
        <f t="shared" si="22"/>
        <v>96.254599440903092</v>
      </c>
      <c r="M81" s="178">
        <f t="shared" si="24"/>
        <v>98.152255571852749</v>
      </c>
      <c r="N81" s="180">
        <f t="shared" si="24"/>
        <v>96.879238081211611</v>
      </c>
      <c r="O81" s="179">
        <f t="shared" si="26"/>
        <v>101.01420241119021</v>
      </c>
      <c r="P81" s="164">
        <f t="shared" si="26"/>
        <v>100.64894420000368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105</v>
      </c>
      <c r="B82" s="196">
        <f>B9</f>
        <v>6424</v>
      </c>
      <c r="C82" s="197">
        <f>C9</f>
        <v>27966</v>
      </c>
      <c r="D82" s="198">
        <f t="shared" si="19"/>
        <v>8.1365341029766469</v>
      </c>
      <c r="E82" s="175">
        <f>E9</f>
        <v>6463</v>
      </c>
      <c r="F82" s="137">
        <f>F9</f>
        <v>28753</v>
      </c>
      <c r="G82" s="199">
        <f>IF($F$83&lt;&gt;0,F82/$F$83*100,0)</f>
        <v>8.0589827962172986</v>
      </c>
      <c r="H82" s="196">
        <f>H9</f>
        <v>7580</v>
      </c>
      <c r="I82" s="197">
        <f>I9</f>
        <v>37240</v>
      </c>
      <c r="J82" s="200">
        <f>IF($I$83&lt;&gt;0,I82/$I$83*100,0)</f>
        <v>10.254602730522038</v>
      </c>
      <c r="K82" s="121">
        <f t="shared" si="22"/>
        <v>99.396565062664394</v>
      </c>
      <c r="L82" s="122">
        <f t="shared" si="22"/>
        <v>97.262894306681048</v>
      </c>
      <c r="M82" s="123">
        <f t="shared" si="24"/>
        <v>84.749340369393138</v>
      </c>
      <c r="N82" s="145">
        <f t="shared" si="24"/>
        <v>75.096670247046177</v>
      </c>
      <c r="O82" s="121">
        <f t="shared" si="26"/>
        <v>85.263852242744065</v>
      </c>
      <c r="P82" s="122">
        <f t="shared" si="26"/>
        <v>77.209989258861441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76</v>
      </c>
      <c r="B83" s="183">
        <f>B81+B82</f>
        <v>61297</v>
      </c>
      <c r="C83" s="184">
        <f>C81+C82</f>
        <v>343709</v>
      </c>
      <c r="D83" s="185">
        <f>D81+D82</f>
        <v>100</v>
      </c>
      <c r="E83" s="186">
        <f>SUM(E81:E82)</f>
        <v>62936</v>
      </c>
      <c r="F83" s="184">
        <f>SUM(F81:F82)</f>
        <v>356782</v>
      </c>
      <c r="G83" s="187">
        <f>G81+G82</f>
        <v>100</v>
      </c>
      <c r="H83" s="183">
        <f>SUM(H81:H82)</f>
        <v>63486</v>
      </c>
      <c r="I83" s="184">
        <f>SUM(I81:I82)</f>
        <v>363154</v>
      </c>
      <c r="J83" s="185">
        <f>J81+J82</f>
        <v>100</v>
      </c>
      <c r="K83" s="189">
        <f t="shared" si="22"/>
        <v>97.395767128511494</v>
      </c>
      <c r="L83" s="190">
        <f t="shared" si="22"/>
        <v>96.335857750671281</v>
      </c>
      <c r="M83" s="191">
        <f t="shared" si="24"/>
        <v>96.551995715590849</v>
      </c>
      <c r="N83" s="188">
        <f t="shared" si="24"/>
        <v>94.645522285311472</v>
      </c>
      <c r="O83" s="189">
        <f t="shared" si="26"/>
        <v>99.133667265223821</v>
      </c>
      <c r="P83" s="190">
        <f t="shared" si="26"/>
        <v>98.245372486603472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2be194-551f-45fb-b3b7-e68d1d89e47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2023-08-19T11:05:06Z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