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8_{D1A05C7B-E35B-4440-AB88-FDE802EC15E7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H82" i="5"/>
  <c r="F82" i="5"/>
  <c r="P82" i="5" s="1"/>
  <c r="E82" i="5"/>
  <c r="O82" i="5" s="1"/>
  <c r="C82" i="5"/>
  <c r="N82" i="5" s="1"/>
  <c r="B82" i="5"/>
  <c r="M82" i="5" s="1"/>
  <c r="I81" i="5"/>
  <c r="I83" i="5" s="1"/>
  <c r="H81" i="5"/>
  <c r="H83" i="5" s="1"/>
  <c r="F81" i="5"/>
  <c r="E81" i="5"/>
  <c r="E83" i="5" s="1"/>
  <c r="C81" i="5"/>
  <c r="C83" i="5" s="1"/>
  <c r="B81" i="5"/>
  <c r="B83" i="5" s="1"/>
  <c r="E26" i="3"/>
  <c r="M12" i="3"/>
  <c r="P12" i="3"/>
  <c r="O12" i="3"/>
  <c r="N12" i="3"/>
  <c r="D39" i="3"/>
  <c r="L26" i="3"/>
  <c r="O83" i="5" l="1"/>
  <c r="P81" i="5"/>
  <c r="N83" i="5"/>
  <c r="D82" i="5"/>
  <c r="D81" i="5"/>
  <c r="M83" i="5"/>
  <c r="K83" i="5"/>
  <c r="J81" i="5"/>
  <c r="J82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P83" i="5" l="1"/>
  <c r="G82" i="5"/>
  <c r="G81" i="5"/>
  <c r="G83" i="5" s="1"/>
  <c r="J83" i="5"/>
  <c r="D83" i="5"/>
  <c r="L83" i="5"/>
  <c r="H39" i="3"/>
  <c r="K6" i="5"/>
  <c r="L6" i="5"/>
  <c r="M6" i="5"/>
  <c r="N6" i="5"/>
  <c r="O6" i="5"/>
  <c r="P6" i="5"/>
  <c r="Q6" i="5"/>
  <c r="M7" i="5"/>
  <c r="N7" i="5"/>
  <c r="Q7" i="5"/>
  <c r="E38" i="3" l="1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6" i="3" l="1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H15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<sst xmlns="http://schemas.openxmlformats.org/spreadsheetml/2006/main" count="174" uniqueCount="109">
  <si>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</si>
  <si>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</si>
  <si>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</si>
  <si>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</si>
  <si>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</si>
  <si>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</si>
  <si>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</si>
  <si>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</si>
  <si>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</si>
  <si>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</si>
  <si>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</si>
  <si>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</si>
  <si>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</si>
  <si>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</si>
  <si>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</si>
  <si>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</si>
  <si>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</si>
  <si>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</si>
  <si>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</si>
  <si>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</si>
  <si>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</si>
  <si>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</si>
  <si>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</si>
  <si>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</si>
  <si>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</si>
  <si>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</si>
  <si>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</si>
  <si>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</si>
  <si>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</si>
  <si>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</si>
  <si>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</si>
  <si>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</si>
  <si>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</si>
  <si>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</si>
  <si>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</si>
  <si>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</si>
  <si>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</si>
  <si>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</si>
  <si>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</si>
  <si>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</si>
  <si>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</si>
  <si>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</si>
  <si>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</si>
  <si>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</si>
  <si>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</si>
  <si>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</si>
  <si>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</si>
  <si>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</si>
  <si>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</si>
  <si>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</si>
  <si>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</si>
  <si>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</si>
  <si>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</si>
  <si>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</si>
  <si>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</si>
  <si>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</si>
  <si>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</si>
  <si>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</si>
  <si>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</si>
  <si>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</si>
  <si>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</si>
  <si>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</si>
  <si>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</si>
  <si>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</si>
  <si>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</si>
  <si>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</si>
  <si>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</si>
  <si>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</si>
  <si>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</si>
  <si>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</si>
  <si>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</si>
  <si>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</si>
  <si>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</si>
  <si>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</si>
  <si>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</si>
  <si>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</si>
  <si>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</si>
  <si>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</si>
  <si>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</si>
  <si>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</si>
  <si>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</si>
  <si>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</si>
  <si>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</si>
  <si>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</si>
  <si>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</si>
  <si>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</si>
  <si>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</si>
  <si>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</si>
  <si>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</si>
  <si>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</si>
  <si>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</si>
  <si>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</si>
  <si>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</si>
  <si>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</si>
  <si>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</si>
  <si>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</si>
  <si>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</si>
  <si>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</si>
  <si>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</si>
  <si>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</si>
  <si>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</si>
  <si>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</si>
  <si>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Bosna i Hercegovina</t>
  </si>
  <si>
    <t>Ostale azijske zemlje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</si>
  <si>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10.7.2023.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 - lipanj, 2023.</t>
  </si>
  <si>
    <t>Ukupno strani</t>
  </si>
  <si>
    <t>Ukupno domaći</t>
  </si>
  <si>
    <t>TURISTIČKI PROMET PO ZEMLJAMA  I - VI/2023</t>
  </si>
  <si>
    <t>IZVJEŠTAJ PO KAPACITETIMA I-VI/2023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</si>
</sst>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9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20.578849530104307</c:v>
                </c:pt>
                <c:pt idx="1">
                  <c:v>43.495817411959102</c:v>
                </c:pt>
                <c:pt idx="2">
                  <c:v>8.7106268718372402</c:v>
                </c:pt>
                <c:pt idx="3">
                  <c:v>0.29226479396881133</c:v>
                </c:pt>
                <c:pt idx="4">
                  <c:v>26.922441392130537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566</c:v>
                </c:pt>
                <c:pt idx="1">
                  <c:v>16869</c:v>
                </c:pt>
                <c:pt idx="2">
                  <c:v>84234</c:v>
                </c:pt>
                <c:pt idx="3">
                  <c:v>39853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632</c:v>
                </c:pt>
                <c:pt idx="1">
                  <c:v>14536</c:v>
                </c:pt>
                <c:pt idx="2">
                  <c:v>86779</c:v>
                </c:pt>
                <c:pt idx="3">
                  <c:v>40789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439</c:v>
                </c:pt>
                <c:pt idx="1">
                  <c:v>16692</c:v>
                </c:pt>
                <c:pt idx="2">
                  <c:v>80155</c:v>
                </c:pt>
                <c:pt idx="3">
                  <c:v>49377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10780</c:v>
                </c:pt>
                <c:pt idx="1">
                  <c:v>14764</c:v>
                </c:pt>
                <c:pt idx="2">
                  <c:v>2664</c:v>
                </c:pt>
                <c:pt idx="3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10816</c:v>
                </c:pt>
                <c:pt idx="1">
                  <c:v>15705</c:v>
                </c:pt>
                <c:pt idx="2">
                  <c:v>2400</c:v>
                </c:pt>
                <c:pt idx="3" formatCode="General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13384</c:v>
                </c:pt>
                <c:pt idx="1">
                  <c:v>14038</c:v>
                </c:pt>
                <c:pt idx="2">
                  <c:v>3502</c:v>
                </c:pt>
                <c:pt idx="3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9.3133201973508106E-2"/>
                  <c:y val="-0.185140635854263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4.280049624593834E-2"/>
                  <c:y val="-5.93476763587448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15931649231610512"/>
                  <c:y val="0.298879662996674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5092810055166215"/>
                  <c:y val="0.112480362443646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6500125656833234"/>
                  <c:y val="-0.132082922173577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2492008307267385"/>
                  <c:y val="-0.1705719257488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Hrvatska</c:v>
                </c:pt>
                <c:pt idx="3">
                  <c:v>Slovenija</c:v>
                </c:pt>
                <c:pt idx="4">
                  <c:v>Mađarska</c:v>
                </c:pt>
                <c:pt idx="5">
                  <c:v>Poljska</c:v>
                </c:pt>
                <c:pt idx="6">
                  <c:v>Italija</c:v>
                </c:pt>
                <c:pt idx="7">
                  <c:v>Češka</c:v>
                </c:pt>
                <c:pt idx="8">
                  <c:v>Slovačka</c:v>
                </c:pt>
                <c:pt idx="9">
                  <c:v>Ukrajina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32.458557680078009</c:v>
                </c:pt>
                <c:pt idx="1">
                  <c:v>17.972470711267505</c:v>
                </c:pt>
                <c:pt idx="2">
                  <c:v>9.615466146606181</c:v>
                </c:pt>
                <c:pt idx="3">
                  <c:v>8.559093285849551</c:v>
                </c:pt>
                <c:pt idx="4">
                  <c:v>4.5943386893910487</c:v>
                </c:pt>
                <c:pt idx="5">
                  <c:v>3.8100083379262588</c:v>
                </c:pt>
                <c:pt idx="6">
                  <c:v>3.7301620949393031</c:v>
                </c:pt>
                <c:pt idx="7">
                  <c:v>3.6397167931487688</c:v>
                </c:pt>
                <c:pt idx="8">
                  <c:v>2.906261923941154</c:v>
                </c:pt>
                <c:pt idx="9">
                  <c:v>1.690903181130849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23" sqref="A23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104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sqref="A1:Q3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60" t="s">
        <v>108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71" t="s">
        <v>1</v>
      </c>
      <c r="B4" s="272"/>
      <c r="C4" s="275" t="s">
        <v>2</v>
      </c>
      <c r="D4" s="276"/>
      <c r="E4" s="276"/>
      <c r="F4" s="277"/>
      <c r="G4" s="275" t="s">
        <v>3</v>
      </c>
      <c r="H4" s="276"/>
      <c r="I4" s="276"/>
      <c r="J4" s="277"/>
      <c r="K4" s="268" t="s">
        <v>78</v>
      </c>
      <c r="L4" s="269"/>
      <c r="M4" s="269"/>
      <c r="N4" s="269"/>
      <c r="O4" s="269"/>
      <c r="P4" s="269"/>
      <c r="Q4" s="270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73"/>
      <c r="B5" s="274"/>
      <c r="C5" s="248" t="s">
        <v>4</v>
      </c>
      <c r="D5" s="249" t="s">
        <v>5</v>
      </c>
      <c r="E5" s="249" t="s">
        <v>6</v>
      </c>
      <c r="F5" s="250" t="s">
        <v>7</v>
      </c>
      <c r="G5" s="251" t="s">
        <v>4</v>
      </c>
      <c r="H5" s="249" t="s">
        <v>5</v>
      </c>
      <c r="I5" s="249" t="s">
        <v>6</v>
      </c>
      <c r="J5" s="252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80" t="s">
        <v>8</v>
      </c>
      <c r="B6" s="33" t="s">
        <v>99</v>
      </c>
      <c r="C6" s="100">
        <v>1766</v>
      </c>
      <c r="D6" s="34">
        <v>9014</v>
      </c>
      <c r="E6" s="34">
        <f>SUM(C6:D6)</f>
        <v>10780</v>
      </c>
      <c r="F6" s="35">
        <f>E6/E42*100</f>
        <v>33.078646168952716</v>
      </c>
      <c r="G6" s="93">
        <v>3634</v>
      </c>
      <c r="H6" s="34">
        <v>36219</v>
      </c>
      <c r="I6" s="34">
        <f>SUM(G6:H6)</f>
        <v>39853</v>
      </c>
      <c r="J6" s="85">
        <f>I6/I42*100</f>
        <v>20.578849530104307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81"/>
      <c r="B7" s="4" t="s">
        <v>96</v>
      </c>
      <c r="C7" s="99">
        <v>1465</v>
      </c>
      <c r="D7" s="6">
        <v>9351</v>
      </c>
      <c r="E7" s="6">
        <f>SUM(C7:D7)</f>
        <v>10816</v>
      </c>
      <c r="F7" s="7">
        <f>E7/E43*100</f>
        <v>32.105435008459736</v>
      </c>
      <c r="G7" s="97">
        <v>3139</v>
      </c>
      <c r="H7" s="6">
        <v>37650</v>
      </c>
      <c r="I7" s="6">
        <f>SUM(G7:H7)</f>
        <v>40789</v>
      </c>
      <c r="J7" s="86">
        <f>I7/I43*100</f>
        <v>21.387634823006294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81"/>
      <c r="B8" s="4" t="s">
        <v>9</v>
      </c>
      <c r="C8" s="99">
        <v>2143</v>
      </c>
      <c r="D8" s="6">
        <v>11241</v>
      </c>
      <c r="E8" s="6">
        <f>SUM(C8:D8)</f>
        <v>13384</v>
      </c>
      <c r="F8" s="7">
        <f>E8/E44*100</f>
        <v>35.830165444129143</v>
      </c>
      <c r="G8" s="97">
        <v>4929</v>
      </c>
      <c r="H8" s="6">
        <v>44448</v>
      </c>
      <c r="I8" s="6">
        <f>SUM(G8:H8)</f>
        <v>49377</v>
      </c>
      <c r="J8" s="86">
        <f>I8/I44*100</f>
        <v>21.084342494064597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81"/>
      <c r="B9" s="4" t="s">
        <v>101</v>
      </c>
      <c r="C9" s="8">
        <f>C6/C7*100</f>
        <v>120.54607508532422</v>
      </c>
      <c r="D9" s="9">
        <f>D6/D7*100</f>
        <v>96.396107368195914</v>
      </c>
      <c r="E9" s="9">
        <f>E6/E7*100</f>
        <v>99.667159763313606</v>
      </c>
      <c r="F9" s="7"/>
      <c r="G9" s="10">
        <f>G6/G7*100</f>
        <v>115.76935329722842</v>
      </c>
      <c r="H9" s="9">
        <f>H6/H7*100</f>
        <v>96.199203187250987</v>
      </c>
      <c r="I9" s="9">
        <f>I6/I7*100</f>
        <v>97.705263674029766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81"/>
      <c r="B10" s="4" t="s">
        <v>100</v>
      </c>
      <c r="C10" s="8">
        <f>C6/C8*100</f>
        <v>82.407839477368171</v>
      </c>
      <c r="D10" s="9">
        <f>D6/D8*100</f>
        <v>80.188595320701012</v>
      </c>
      <c r="E10" s="9">
        <f>E6/E8*100</f>
        <v>80.543933054393307</v>
      </c>
      <c r="F10" s="7"/>
      <c r="G10" s="10">
        <f>G6/G8*100</f>
        <v>73.726922296611889</v>
      </c>
      <c r="H10" s="9">
        <f>H6/H8*100</f>
        <v>81.486231101511876</v>
      </c>
      <c r="I10" s="9">
        <f>I6/I8*100</f>
        <v>80.71166737549872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82"/>
      <c r="B11" s="18" t="s">
        <v>7</v>
      </c>
      <c r="C11" s="54">
        <f>C6/E6*100</f>
        <v>16.382189239332096</v>
      </c>
      <c r="D11" s="20">
        <f>D6/E6*100</f>
        <v>83.617810760667894</v>
      </c>
      <c r="E11" s="20">
        <f>SUM(C11:D11)</f>
        <v>99.999999999999986</v>
      </c>
      <c r="F11" s="21"/>
      <c r="G11" s="19">
        <f>G6/I6*100</f>
        <v>9.1185105261837247</v>
      </c>
      <c r="H11" s="20">
        <f>H6/I6*100</f>
        <v>90.881489473816274</v>
      </c>
      <c r="I11" s="20">
        <f>SUM(G11:H11)</f>
        <v>100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83" t="s">
        <v>10</v>
      </c>
      <c r="B12" s="33" t="s">
        <v>99</v>
      </c>
      <c r="C12" s="100">
        <v>1671</v>
      </c>
      <c r="D12" s="34">
        <v>13093</v>
      </c>
      <c r="E12" s="37">
        <f>SUM(C12:D12)</f>
        <v>14764</v>
      </c>
      <c r="F12" s="38">
        <f>E12/E42*100</f>
        <v>45.303630059222435</v>
      </c>
      <c r="G12" s="96">
        <v>8842</v>
      </c>
      <c r="H12" s="37">
        <v>75392</v>
      </c>
      <c r="I12" s="37">
        <f>SUM(G12:H12)</f>
        <v>84234</v>
      </c>
      <c r="J12" s="88">
        <f>I12/I42*100</f>
        <v>43.495817411959102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83"/>
      <c r="B13" s="4" t="s">
        <v>96</v>
      </c>
      <c r="C13" s="99">
        <v>1819</v>
      </c>
      <c r="D13" s="6">
        <v>13886</v>
      </c>
      <c r="E13" s="6">
        <f>SUM(C13:D13)</f>
        <v>15705</v>
      </c>
      <c r="F13" s="7">
        <f>E13/E43*100</f>
        <v>46.617590311377597</v>
      </c>
      <c r="G13" s="97">
        <v>8027</v>
      </c>
      <c r="H13" s="6">
        <v>78752</v>
      </c>
      <c r="I13" s="6">
        <f>SUM(G13:H13)</f>
        <v>86779</v>
      </c>
      <c r="J13" s="86">
        <f>I13/I43*100</f>
        <v>45.502404136057848</v>
      </c>
      <c r="K13" s="74"/>
      <c r="L13" s="105" t="str">
        <f>B6</f>
        <v>2023.</v>
      </c>
      <c r="M13" s="116">
        <f>E6</f>
        <v>10780</v>
      </c>
      <c r="N13" s="116">
        <f>E12</f>
        <v>14764</v>
      </c>
      <c r="O13" s="116">
        <f>E18</f>
        <v>2664</v>
      </c>
      <c r="P13" s="1">
        <f>E24</f>
        <v>80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83"/>
      <c r="B14" s="4" t="s">
        <v>9</v>
      </c>
      <c r="C14" s="99">
        <v>1875</v>
      </c>
      <c r="D14" s="6">
        <v>12163</v>
      </c>
      <c r="E14" s="6">
        <f>C14+D14</f>
        <v>14038</v>
      </c>
      <c r="F14" s="7">
        <f>E14/E44*100</f>
        <v>37.580981956416984</v>
      </c>
      <c r="G14" s="97">
        <v>12600</v>
      </c>
      <c r="H14" s="6">
        <v>67555</v>
      </c>
      <c r="I14" s="6">
        <f>SUM(G14:H14)</f>
        <v>80155</v>
      </c>
      <c r="J14" s="86">
        <f>I14/I44*100</f>
        <v>34.226775069602198</v>
      </c>
      <c r="K14" s="74"/>
      <c r="L14" s="105" t="str">
        <f>B7</f>
        <v>2022.</v>
      </c>
      <c r="M14" s="116">
        <f>E7</f>
        <v>10816</v>
      </c>
      <c r="N14" s="116">
        <f>E13</f>
        <v>15705</v>
      </c>
      <c r="O14" s="117">
        <f>E19</f>
        <v>2400</v>
      </c>
      <c r="P14" s="1">
        <f>E25</f>
        <v>133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83"/>
      <c r="B15" s="4" t="s">
        <v>101</v>
      </c>
      <c r="C15" s="12">
        <f>C12/C13*100</f>
        <v>91.863661352391418</v>
      </c>
      <c r="D15" s="13">
        <f>D12/D13*11</f>
        <v>10.371813337174132</v>
      </c>
      <c r="E15" s="13">
        <f>E12/E13*100</f>
        <v>94.0082776185928</v>
      </c>
      <c r="F15" s="7"/>
      <c r="G15" s="17">
        <f>G12/G13*100</f>
        <v>110.1532328391678</v>
      </c>
      <c r="H15" s="13">
        <f>H12/H13*100</f>
        <v>95.733441690369773</v>
      </c>
      <c r="I15" s="13">
        <f>I12/I13*100</f>
        <v>97.067262817040984</v>
      </c>
      <c r="J15" s="86"/>
      <c r="K15" s="74"/>
      <c r="L15" s="105" t="str">
        <f>B8</f>
        <v>2019.</v>
      </c>
      <c r="M15" s="116">
        <f>E8</f>
        <v>13384</v>
      </c>
      <c r="N15" s="116">
        <f>E14</f>
        <v>14038</v>
      </c>
      <c r="O15" s="117">
        <f>E20</f>
        <v>3502</v>
      </c>
      <c r="P15" s="1">
        <f>E26</f>
        <v>84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83"/>
      <c r="B16" s="4" t="s">
        <v>100</v>
      </c>
      <c r="C16" s="12">
        <f>C12/C14*100</f>
        <v>89.12</v>
      </c>
      <c r="D16" s="13">
        <f>D12/D14*100</f>
        <v>107.64613993258243</v>
      </c>
      <c r="E16" s="13">
        <f>E12/E14*100</f>
        <v>105.171676877048</v>
      </c>
      <c r="F16" s="7"/>
      <c r="G16" s="17">
        <f>G12/G14*100</f>
        <v>70.174603174603178</v>
      </c>
      <c r="H16" s="13">
        <f>H12/H14*100</f>
        <v>111.60091777070535</v>
      </c>
      <c r="I16" s="13">
        <f>I12/I14*100</f>
        <v>105.08889027509201</v>
      </c>
      <c r="J16" s="86"/>
      <c r="K16" s="74"/>
      <c r="Q16" s="75"/>
      <c r="S16" s="115"/>
      <c r="T16" s="115"/>
      <c r="U16" s="105"/>
      <c r="V16" s="116"/>
      <c r="W16" s="116"/>
      <c r="X16" s="243"/>
      <c r="Y16" s="244"/>
      <c r="Z16" s="116"/>
      <c r="AA16" s="243"/>
      <c r="AB16" s="115"/>
      <c r="AC16" s="115"/>
    </row>
    <row r="17" spans="1:29" ht="15" customHeight="1" thickBot="1" x14ac:dyDescent="0.3">
      <c r="A17" s="283"/>
      <c r="B17" s="11" t="s">
        <v>7</v>
      </c>
      <c r="C17" s="55">
        <f>C12/E12*100</f>
        <v>11.318070983473314</v>
      </c>
      <c r="D17" s="15">
        <f>D12/E12*100</f>
        <v>88.681929016526681</v>
      </c>
      <c r="E17" s="15">
        <f>SUM(C17:D17)</f>
        <v>100</v>
      </c>
      <c r="F17" s="16"/>
      <c r="G17" s="14">
        <f>G12/I12*100</f>
        <v>10.496948975473087</v>
      </c>
      <c r="H17" s="15">
        <f>H12/I12*100</f>
        <v>89.503051024526911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5"/>
      <c r="Y17" s="244"/>
      <c r="Z17" s="116"/>
      <c r="AA17" s="245"/>
      <c r="AB17" s="115"/>
      <c r="AC17" s="115"/>
    </row>
    <row r="18" spans="1:29" ht="15" customHeight="1" thickBot="1" x14ac:dyDescent="0.3">
      <c r="A18" s="284" t="s">
        <v>11</v>
      </c>
      <c r="B18" s="33" t="s">
        <v>99</v>
      </c>
      <c r="C18" s="100">
        <v>204</v>
      </c>
      <c r="D18" s="34">
        <v>2460</v>
      </c>
      <c r="E18" s="34">
        <f>C18+D18</f>
        <v>2664</v>
      </c>
      <c r="F18" s="35">
        <f>E18/E42*100</f>
        <v>8.1745374206020429</v>
      </c>
      <c r="G18" s="93">
        <v>1132</v>
      </c>
      <c r="H18" s="34">
        <v>15737</v>
      </c>
      <c r="I18" s="34">
        <f>G18+H18</f>
        <v>16869</v>
      </c>
      <c r="J18" s="85">
        <f>I18/I42*100</f>
        <v>8.7106268718372402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5"/>
      <c r="Y18" s="246"/>
      <c r="Z18" s="105"/>
      <c r="AA18" s="245"/>
      <c r="AB18" s="115"/>
      <c r="AC18" s="115"/>
    </row>
    <row r="19" spans="1:29" ht="15" customHeight="1" x14ac:dyDescent="0.25">
      <c r="A19" s="285"/>
      <c r="B19" s="4" t="s">
        <v>96</v>
      </c>
      <c r="C19" s="99">
        <v>253</v>
      </c>
      <c r="D19" s="6">
        <v>2147</v>
      </c>
      <c r="E19" s="6">
        <f>SUM(C19:D19)</f>
        <v>2400</v>
      </c>
      <c r="F19" s="7">
        <f>E19/E43*100</f>
        <v>7.1239870580901785</v>
      </c>
      <c r="G19" s="97">
        <v>1972</v>
      </c>
      <c r="H19" s="6">
        <v>12564</v>
      </c>
      <c r="I19" s="6">
        <f>SUM(G19:H19)</f>
        <v>14536</v>
      </c>
      <c r="J19" s="86">
        <f>I19/I43*100</f>
        <v>7.6219240429336228</v>
      </c>
      <c r="K19" s="74"/>
      <c r="Q19" s="75"/>
      <c r="S19" s="115"/>
      <c r="T19" s="115"/>
      <c r="U19" s="105"/>
      <c r="V19" s="116"/>
      <c r="W19" s="116"/>
      <c r="X19" s="245"/>
      <c r="Y19" s="244"/>
      <c r="Z19" s="116"/>
      <c r="AA19" s="105"/>
      <c r="AB19" s="115"/>
      <c r="AC19" s="115"/>
    </row>
    <row r="20" spans="1:29" ht="15" customHeight="1" x14ac:dyDescent="0.25">
      <c r="A20" s="285"/>
      <c r="B20" s="4" t="s">
        <v>9</v>
      </c>
      <c r="C20" s="99">
        <v>598</v>
      </c>
      <c r="D20" s="6">
        <v>2904</v>
      </c>
      <c r="E20" s="6">
        <f>C20+D20</f>
        <v>3502</v>
      </c>
      <c r="F20" s="7">
        <f>E20/E44*100</f>
        <v>9.375167318091771</v>
      </c>
      <c r="G20" s="97">
        <v>2236</v>
      </c>
      <c r="H20" s="6">
        <v>14456</v>
      </c>
      <c r="I20" s="6">
        <f>G20+H20</f>
        <v>16692</v>
      </c>
      <c r="J20" s="86">
        <f>I20/I44*100</f>
        <v>7.1276068799426104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85"/>
      <c r="B21" s="4" t="s">
        <v>101</v>
      </c>
      <c r="C21" s="12">
        <f>C18/C19*100</f>
        <v>80.632411067193672</v>
      </c>
      <c r="D21" s="13">
        <f>D18/D19*100</f>
        <v>114.57848160223567</v>
      </c>
      <c r="E21" s="13">
        <f>E18/E19*100</f>
        <v>111.00000000000001</v>
      </c>
      <c r="F21" s="7"/>
      <c r="G21" s="17">
        <f>G18/G19*100</f>
        <v>57.403651115618658</v>
      </c>
      <c r="H21" s="13">
        <f>H18/H19*100</f>
        <v>125.2546959567017</v>
      </c>
      <c r="I21" s="13">
        <f>I18/I19*100</f>
        <v>116.04980737479363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85"/>
      <c r="B22" s="4" t="s">
        <v>100</v>
      </c>
      <c r="C22" s="12">
        <f>C18/C20*100</f>
        <v>34.113712374581937</v>
      </c>
      <c r="D22" s="253">
        <f>D18/D20*100</f>
        <v>84.710743801652882</v>
      </c>
      <c r="E22" s="13">
        <f>E18/E20*100</f>
        <v>76.070816676185032</v>
      </c>
      <c r="F22" s="7"/>
      <c r="G22" s="17">
        <f>G18/G20*100</f>
        <v>50.626118067978531</v>
      </c>
      <c r="H22" s="13">
        <f>H18/H20*100</f>
        <v>108.86137244050913</v>
      </c>
      <c r="I22" s="13">
        <f>I18/I20*100</f>
        <v>101.06038820992092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86"/>
      <c r="B23" s="18" t="s">
        <v>7</v>
      </c>
      <c r="C23" s="54">
        <f>C18/E18*100</f>
        <v>7.6576576576576567</v>
      </c>
      <c r="D23" s="20">
        <f>D18/E18*100</f>
        <v>92.342342342342349</v>
      </c>
      <c r="E23" s="20">
        <f>SUM(C23:D23)</f>
        <v>100</v>
      </c>
      <c r="F23" s="21"/>
      <c r="G23" s="19">
        <f>G18/I18*100</f>
        <v>6.710534115833779</v>
      </c>
      <c r="H23" s="20">
        <f>H18/I18*100</f>
        <v>93.289465884166219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87" t="s">
        <v>12</v>
      </c>
      <c r="B24" s="33" t="s">
        <v>99</v>
      </c>
      <c r="C24" s="98">
        <v>0</v>
      </c>
      <c r="D24" s="37">
        <v>80</v>
      </c>
      <c r="E24" s="36">
        <f>SUM(C24:D24)</f>
        <v>80</v>
      </c>
      <c r="F24" s="38">
        <f>E24/E42*100</f>
        <v>0.24548160422228357</v>
      </c>
      <c r="G24" s="96">
        <v>0</v>
      </c>
      <c r="H24" s="37">
        <v>566</v>
      </c>
      <c r="I24" s="37">
        <f>SUM(G24:H24)</f>
        <v>566</v>
      </c>
      <c r="J24" s="88">
        <f>I24/I42*100</f>
        <v>0.29226479396881133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87"/>
      <c r="B25" s="4" t="s">
        <v>96</v>
      </c>
      <c r="C25" s="99">
        <v>1</v>
      </c>
      <c r="D25" s="6">
        <v>132</v>
      </c>
      <c r="E25" s="6">
        <f>SUM(C25:D25)</f>
        <v>133</v>
      </c>
      <c r="F25" s="7">
        <f>E25/E43*100</f>
        <v>0.39478761613583074</v>
      </c>
      <c r="G25" s="97">
        <v>2</v>
      </c>
      <c r="H25" s="6">
        <v>630</v>
      </c>
      <c r="I25" s="6">
        <f>SUM(G25:H25)</f>
        <v>632</v>
      </c>
      <c r="J25" s="86">
        <f>I25/I43*100</f>
        <v>0.33138800186667927</v>
      </c>
      <c r="K25" s="74"/>
      <c r="L25" s="105" t="s">
        <v>12</v>
      </c>
      <c r="M25" s="105">
        <f>I24</f>
        <v>566</v>
      </c>
      <c r="N25" s="105">
        <f>I25</f>
        <v>632</v>
      </c>
      <c r="O25" s="105">
        <f>I26</f>
        <v>439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87"/>
      <c r="B26" s="4" t="s">
        <v>9</v>
      </c>
      <c r="C26" s="99">
        <v>2</v>
      </c>
      <c r="D26" s="6">
        <v>82</v>
      </c>
      <c r="E26" s="6">
        <f>SUM(C26:D26)</f>
        <v>84</v>
      </c>
      <c r="F26" s="7">
        <f>E26/E44*100</f>
        <v>0.22487551533972266</v>
      </c>
      <c r="G26" s="97">
        <v>4</v>
      </c>
      <c r="H26" s="6">
        <v>435</v>
      </c>
      <c r="I26" s="5">
        <f>SUM(G26:H26)</f>
        <v>439</v>
      </c>
      <c r="J26" s="86">
        <f>I26/I44*100</f>
        <v>0.1874562317454353</v>
      </c>
      <c r="K26" s="74"/>
      <c r="L26" s="105" t="str">
        <f>A18</f>
        <v>OSTALI UGOSTITELJSKI OBJEKTI ZA SMJEŠTAJ</v>
      </c>
      <c r="M26" s="117">
        <f>I18</f>
        <v>16869</v>
      </c>
      <c r="N26" s="117">
        <f>I19</f>
        <v>14536</v>
      </c>
      <c r="O26" s="117">
        <f>I20</f>
        <v>16692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87"/>
      <c r="B27" s="4" t="s">
        <v>101</v>
      </c>
      <c r="C27" s="12">
        <f>C24/C25*100</f>
        <v>0</v>
      </c>
      <c r="D27" s="13">
        <f>D24/D25*100</f>
        <v>60.606060606060609</v>
      </c>
      <c r="E27" s="13">
        <f>E24/E25*100</f>
        <v>60.150375939849624</v>
      </c>
      <c r="F27" s="7"/>
      <c r="G27" s="17">
        <f>G24/G25*100</f>
        <v>0</v>
      </c>
      <c r="H27" s="13">
        <f>H24/H25*100</f>
        <v>89.841269841269849</v>
      </c>
      <c r="I27" s="6">
        <f>I24/I25*100</f>
        <v>89.556962025316452</v>
      </c>
      <c r="J27" s="86"/>
      <c r="K27" s="74"/>
      <c r="L27" s="105" t="s">
        <v>10</v>
      </c>
      <c r="M27" s="117">
        <f>I12</f>
        <v>84234</v>
      </c>
      <c r="N27" s="117">
        <f>I13</f>
        <v>86779</v>
      </c>
      <c r="O27" s="117">
        <f>I14</f>
        <v>80155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87"/>
      <c r="B28" s="4" t="s">
        <v>100</v>
      </c>
      <c r="C28" s="12">
        <f>C24/C26*100</f>
        <v>0</v>
      </c>
      <c r="D28" s="13">
        <f>D24/D26*100</f>
        <v>97.560975609756099</v>
      </c>
      <c r="E28" s="13">
        <f>E24/E26*100</f>
        <v>95.238095238095227</v>
      </c>
      <c r="F28" s="7"/>
      <c r="G28" s="17">
        <f>G24/G26*100</f>
        <v>0</v>
      </c>
      <c r="H28" s="13">
        <f>H24/H26*100</f>
        <v>130.11494252873564</v>
      </c>
      <c r="I28" s="13">
        <f>I24/I26*100</f>
        <v>128.92938496583145</v>
      </c>
      <c r="J28" s="86"/>
      <c r="K28" s="74"/>
      <c r="L28" s="105" t="s">
        <v>8</v>
      </c>
      <c r="M28" s="117">
        <f>I6</f>
        <v>39853</v>
      </c>
      <c r="N28" s="117">
        <f>I7</f>
        <v>40789</v>
      </c>
      <c r="O28" s="117">
        <f>I8</f>
        <v>49377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87"/>
      <c r="B29" s="11" t="s">
        <v>7</v>
      </c>
      <c r="C29" s="55">
        <f>C24/E24*100</f>
        <v>0</v>
      </c>
      <c r="D29" s="15">
        <f>D24/E24*100</f>
        <v>100</v>
      </c>
      <c r="E29" s="15">
        <f>SUM(C29:D29)</f>
        <v>100</v>
      </c>
      <c r="F29" s="16"/>
      <c r="G29" s="14">
        <f>G24/I24*100</f>
        <v>0</v>
      </c>
      <c r="H29" s="15">
        <f>H24/I24*100</f>
        <v>100</v>
      </c>
      <c r="I29" s="15">
        <f>SUM(G29:H29)</f>
        <v>100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62" t="s">
        <v>13</v>
      </c>
      <c r="B30" s="39" t="s">
        <v>99</v>
      </c>
      <c r="C30" s="100">
        <f t="shared" ref="C30:J32" si="0">C6+C12+C18+C24</f>
        <v>3641</v>
      </c>
      <c r="D30" s="34">
        <f t="shared" si="0"/>
        <v>24647</v>
      </c>
      <c r="E30" s="34">
        <f t="shared" si="0"/>
        <v>28288</v>
      </c>
      <c r="F30" s="35">
        <f t="shared" si="0"/>
        <v>86.802295252999471</v>
      </c>
      <c r="G30" s="93">
        <f t="shared" si="0"/>
        <v>13608</v>
      </c>
      <c r="H30" s="34">
        <f t="shared" si="0"/>
        <v>127914</v>
      </c>
      <c r="I30" s="34">
        <f>I6+I12+I18+I24</f>
        <v>141522</v>
      </c>
      <c r="J30" s="85">
        <f t="shared" si="0"/>
        <v>73.077558607869449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63"/>
      <c r="B31" s="213" t="s">
        <v>96</v>
      </c>
      <c r="C31" s="101">
        <f t="shared" si="0"/>
        <v>3538</v>
      </c>
      <c r="D31" s="56">
        <f t="shared" si="0"/>
        <v>25516</v>
      </c>
      <c r="E31" s="56">
        <f t="shared" si="0"/>
        <v>29054</v>
      </c>
      <c r="F31" s="57">
        <f t="shared" si="0"/>
        <v>86.241799994063342</v>
      </c>
      <c r="G31" s="95">
        <f t="shared" si="0"/>
        <v>13140</v>
      </c>
      <c r="H31" s="56">
        <f t="shared" si="0"/>
        <v>129596</v>
      </c>
      <c r="I31" s="56">
        <f t="shared" si="0"/>
        <v>142736</v>
      </c>
      <c r="J31" s="90">
        <f t="shared" si="0"/>
        <v>74.843351003864456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63"/>
      <c r="B32" s="213" t="s">
        <v>9</v>
      </c>
      <c r="C32" s="101">
        <f t="shared" si="0"/>
        <v>4618</v>
      </c>
      <c r="D32" s="56">
        <f t="shared" si="0"/>
        <v>26390</v>
      </c>
      <c r="E32" s="56">
        <f t="shared" si="0"/>
        <v>31008</v>
      </c>
      <c r="F32" s="57">
        <f t="shared" si="0"/>
        <v>83.011190233977615</v>
      </c>
      <c r="G32" s="95">
        <f t="shared" si="0"/>
        <v>19769</v>
      </c>
      <c r="H32" s="56">
        <f t="shared" si="0"/>
        <v>126894</v>
      </c>
      <c r="I32" s="56">
        <f t="shared" si="0"/>
        <v>146663</v>
      </c>
      <c r="J32" s="90">
        <f t="shared" si="0"/>
        <v>62.626180675354846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63"/>
      <c r="B33" s="213" t="s">
        <v>101</v>
      </c>
      <c r="C33" s="58">
        <f>C30/C31*100</f>
        <v>102.91124929338609</v>
      </c>
      <c r="D33" s="59">
        <f>D30/D31*100</f>
        <v>96.594293776453981</v>
      </c>
      <c r="E33" s="59">
        <f>E30/E31*100</f>
        <v>97.363529978660424</v>
      </c>
      <c r="F33" s="57"/>
      <c r="G33" s="60">
        <f>G30/G31*100</f>
        <v>103.56164383561644</v>
      </c>
      <c r="H33" s="59">
        <f>H30/H31*100</f>
        <v>98.702120435815914</v>
      </c>
      <c r="I33" s="59">
        <f>I30/I31*100</f>
        <v>99.14947875798677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63"/>
      <c r="B34" s="213" t="s">
        <v>100</v>
      </c>
      <c r="C34" s="58">
        <f>C30/C32*100</f>
        <v>78.843655262018189</v>
      </c>
      <c r="D34" s="59">
        <f>D30/D32*100</f>
        <v>93.395225464190972</v>
      </c>
      <c r="E34" s="59">
        <f>E30/E32*100</f>
        <v>91.228070175438589</v>
      </c>
      <c r="F34" s="57"/>
      <c r="G34" s="60">
        <f>G30/G32*100</f>
        <v>68.835044767059543</v>
      </c>
      <c r="H34" s="59">
        <f>H30/H32*100</f>
        <v>100.80382051160812</v>
      </c>
      <c r="I34" s="59">
        <f>I30/I32*100</f>
        <v>96.494685094400097</v>
      </c>
      <c r="J34" s="57"/>
      <c r="K34" s="254" t="s">
        <v>79</v>
      </c>
      <c r="L34" s="255"/>
      <c r="M34" s="255"/>
      <c r="N34" s="255"/>
      <c r="O34" s="255"/>
      <c r="P34" s="255"/>
      <c r="Q34" s="256"/>
    </row>
    <row r="35" spans="1:17" ht="15" customHeight="1" thickBot="1" x14ac:dyDescent="0.3">
      <c r="A35" s="264"/>
      <c r="B35" s="214" t="s">
        <v>7</v>
      </c>
      <c r="C35" s="65">
        <f>C30/E30*100</f>
        <v>12.871182126696832</v>
      </c>
      <c r="D35" s="66">
        <f>D30/E30*100</f>
        <v>87.128817873303163</v>
      </c>
      <c r="E35" s="66">
        <f>SUM(C35:D35)</f>
        <v>100</v>
      </c>
      <c r="F35" s="67"/>
      <c r="G35" s="68">
        <f>G30/I30*100</f>
        <v>9.615466146606181</v>
      </c>
      <c r="H35" s="66">
        <f>H30/I30*100</f>
        <v>90.384533853393819</v>
      </c>
      <c r="I35" s="66">
        <f>SUM(G35:H35)</f>
        <v>100</v>
      </c>
      <c r="J35" s="67"/>
      <c r="K35" s="257"/>
      <c r="L35" s="258"/>
      <c r="M35" s="258"/>
      <c r="N35" s="258"/>
      <c r="O35" s="258"/>
      <c r="P35" s="258"/>
      <c r="Q35" s="259"/>
    </row>
    <row r="36" spans="1:17" ht="15" customHeight="1" x14ac:dyDescent="0.25">
      <c r="A36" s="265" t="s">
        <v>14</v>
      </c>
      <c r="B36" s="33" t="s">
        <v>99</v>
      </c>
      <c r="C36" s="100">
        <v>1326</v>
      </c>
      <c r="D36" s="34">
        <v>2975</v>
      </c>
      <c r="E36" s="34">
        <f>SUM(C36:D36)</f>
        <v>4301</v>
      </c>
      <c r="F36" s="35">
        <f>E36/E42*100</f>
        <v>13.197704747000522</v>
      </c>
      <c r="G36" s="93">
        <v>16604</v>
      </c>
      <c r="H36" s="34">
        <v>35534</v>
      </c>
      <c r="I36" s="34">
        <f>G36+H36</f>
        <v>52138</v>
      </c>
      <c r="J36" s="35">
        <f>I36/I42*100</f>
        <v>26.922441392130537</v>
      </c>
      <c r="K36" s="74"/>
      <c r="Q36" s="75"/>
    </row>
    <row r="37" spans="1:17" ht="15" customHeight="1" x14ac:dyDescent="0.25">
      <c r="A37" s="266"/>
      <c r="B37" s="4" t="s">
        <v>96</v>
      </c>
      <c r="C37" s="102">
        <v>1484</v>
      </c>
      <c r="D37" s="27">
        <v>3151</v>
      </c>
      <c r="E37" s="182">
        <f>SUM(C37:D37)</f>
        <v>4635</v>
      </c>
      <c r="F37" s="28">
        <f>E37/E43*100</f>
        <v>13.758200005936654</v>
      </c>
      <c r="G37" s="94">
        <v>17706</v>
      </c>
      <c r="H37" s="27">
        <v>30271</v>
      </c>
      <c r="I37" s="27">
        <f>G37+H37</f>
        <v>47977</v>
      </c>
      <c r="J37" s="28">
        <f>I37/I43*100</f>
        <v>25.156648996135555</v>
      </c>
      <c r="K37" s="74"/>
      <c r="L37" s="105" t="s">
        <v>8</v>
      </c>
      <c r="M37" s="106">
        <f>J6</f>
        <v>20.578849530104307</v>
      </c>
      <c r="Q37" s="75"/>
    </row>
    <row r="38" spans="1:17" ht="15" customHeight="1" x14ac:dyDescent="0.25">
      <c r="A38" s="266"/>
      <c r="B38" s="4" t="s">
        <v>9</v>
      </c>
      <c r="C38" s="102">
        <v>2639</v>
      </c>
      <c r="D38" s="27">
        <v>3707</v>
      </c>
      <c r="E38" s="27">
        <f>SUM(C38:D38)</f>
        <v>6346</v>
      </c>
      <c r="F38" s="28">
        <f>E38/E44*100</f>
        <v>16.988809766022381</v>
      </c>
      <c r="G38" s="94">
        <v>35500</v>
      </c>
      <c r="H38" s="27">
        <v>52025</v>
      </c>
      <c r="I38" s="27">
        <f>G38+H38</f>
        <v>87525</v>
      </c>
      <c r="J38" s="28">
        <f>I38/I44*100</f>
        <v>37.373819324645154</v>
      </c>
      <c r="K38" s="74"/>
      <c r="L38" s="105" t="s">
        <v>10</v>
      </c>
      <c r="M38" s="106">
        <f>J12</f>
        <v>43.495817411959102</v>
      </c>
      <c r="Q38" s="75"/>
    </row>
    <row r="39" spans="1:17" ht="15" customHeight="1" x14ac:dyDescent="0.25">
      <c r="A39" s="266"/>
      <c r="B39" s="4" t="s">
        <v>101</v>
      </c>
      <c r="C39" s="29">
        <f>C36/C37*100</f>
        <v>89.353099730458212</v>
      </c>
      <c r="D39" s="30">
        <f>D36/D37*100</f>
        <v>94.414471596318634</v>
      </c>
      <c r="E39" s="30">
        <f>E36/E37*100</f>
        <v>92.793959007551237</v>
      </c>
      <c r="F39" s="28"/>
      <c r="G39" s="31">
        <f>G36/G37*100</f>
        <v>93.776121088896431</v>
      </c>
      <c r="H39" s="30">
        <f>H36/H37*100</f>
        <v>117.38627729510091</v>
      </c>
      <c r="I39" s="30">
        <f>I36/I37*100</f>
        <v>108.67290576734685</v>
      </c>
      <c r="J39" s="28"/>
      <c r="K39" s="74"/>
      <c r="L39" s="105" t="s">
        <v>11</v>
      </c>
      <c r="M39" s="106">
        <f>J18</f>
        <v>8.7106268718372402</v>
      </c>
      <c r="Q39" s="75"/>
    </row>
    <row r="40" spans="1:17" ht="15" customHeight="1" x14ac:dyDescent="0.25">
      <c r="A40" s="266"/>
      <c r="B40" s="4" t="s">
        <v>100</v>
      </c>
      <c r="C40" s="29">
        <f>C36/C38*100</f>
        <v>50.246305418719217</v>
      </c>
      <c r="D40" s="247">
        <f>D36/D38*100</f>
        <v>80.253574318856209</v>
      </c>
      <c r="E40" s="30">
        <f>E36/E38*100</f>
        <v>67.774976363063345</v>
      </c>
      <c r="F40" s="28"/>
      <c r="G40" s="31">
        <f>G36/G38*100</f>
        <v>46.771830985915493</v>
      </c>
      <c r="H40" s="30">
        <f>H36/H38*100</f>
        <v>68.301777991350306</v>
      </c>
      <c r="I40" s="30">
        <f>I36/I38*100</f>
        <v>59.569265924021707</v>
      </c>
      <c r="J40" s="28"/>
      <c r="K40" s="74"/>
      <c r="L40" s="105" t="s">
        <v>12</v>
      </c>
      <c r="M40" s="106">
        <f>J24</f>
        <v>0.29226479396881133</v>
      </c>
      <c r="Q40" s="75"/>
    </row>
    <row r="41" spans="1:17" ht="15" customHeight="1" thickBot="1" x14ac:dyDescent="0.3">
      <c r="A41" s="267"/>
      <c r="B41" s="215" t="s">
        <v>7</v>
      </c>
      <c r="C41" s="62">
        <f>C36/E36*100</f>
        <v>30.830039525691699</v>
      </c>
      <c r="D41" s="63">
        <f>D36/E36*100</f>
        <v>69.169960474308297</v>
      </c>
      <c r="E41" s="63">
        <f>SUM(C41:D41)</f>
        <v>100</v>
      </c>
      <c r="F41" s="32"/>
      <c r="G41" s="64">
        <f>G36/I36*100</f>
        <v>31.846254171621467</v>
      </c>
      <c r="H41" s="63">
        <f>H36/I36*100</f>
        <v>68.153745828378533</v>
      </c>
      <c r="I41" s="63">
        <f>SUM(G41:H41)</f>
        <v>100</v>
      </c>
      <c r="J41" s="32"/>
      <c r="K41" s="74"/>
      <c r="L41" s="105" t="s">
        <v>80</v>
      </c>
      <c r="M41" s="106">
        <f>J36</f>
        <v>26.922441392130537</v>
      </c>
      <c r="Q41" s="75"/>
    </row>
    <row r="42" spans="1:17" ht="15" customHeight="1" x14ac:dyDescent="0.25">
      <c r="A42" s="278" t="s">
        <v>77</v>
      </c>
      <c r="B42" s="61" t="s">
        <v>99</v>
      </c>
      <c r="C42" s="103">
        <f t="shared" ref="C42:D44" si="1">C30+C36</f>
        <v>4967</v>
      </c>
      <c r="D42" s="69">
        <f t="shared" si="1"/>
        <v>27622</v>
      </c>
      <c r="E42" s="69">
        <f>SUM(C42:D42)</f>
        <v>32589</v>
      </c>
      <c r="F42" s="70">
        <f>F6+F12+F18+F24+F36</f>
        <v>100</v>
      </c>
      <c r="G42" s="91">
        <f>G30+G36</f>
        <v>30212</v>
      </c>
      <c r="H42" s="69">
        <f t="shared" ref="G42:H44" si="2">H30+H36</f>
        <v>163448</v>
      </c>
      <c r="I42" s="69">
        <f>SUM(G42:H42)</f>
        <v>193660</v>
      </c>
      <c r="J42" s="70">
        <f>J6+J12+J18+J24+J36</f>
        <v>99.999999999999986</v>
      </c>
      <c r="K42" s="74"/>
      <c r="Q42" s="75"/>
    </row>
    <row r="43" spans="1:17" ht="15" customHeight="1" x14ac:dyDescent="0.25">
      <c r="A43" s="278"/>
      <c r="B43" s="40" t="s">
        <v>96</v>
      </c>
      <c r="C43" s="104">
        <f t="shared" si="1"/>
        <v>5022</v>
      </c>
      <c r="D43" s="41">
        <f t="shared" si="1"/>
        <v>28667</v>
      </c>
      <c r="E43" s="41">
        <f>SUM(C43:D43)</f>
        <v>33689</v>
      </c>
      <c r="F43" s="42">
        <f>F31+F37</f>
        <v>100</v>
      </c>
      <c r="G43" s="92">
        <f t="shared" si="2"/>
        <v>30846</v>
      </c>
      <c r="H43" s="41">
        <f t="shared" si="2"/>
        <v>159867</v>
      </c>
      <c r="I43" s="41">
        <f>SUM(G43:H43)</f>
        <v>190713</v>
      </c>
      <c r="J43" s="42">
        <f>J7+J13+J19+J25+J37</f>
        <v>100.00000000000001</v>
      </c>
      <c r="K43" s="74"/>
      <c r="Q43" s="75"/>
    </row>
    <row r="44" spans="1:17" ht="15" customHeight="1" x14ac:dyDescent="0.25">
      <c r="A44" s="278"/>
      <c r="B44" s="40" t="s">
        <v>9</v>
      </c>
      <c r="C44" s="104">
        <f t="shared" si="1"/>
        <v>7257</v>
      </c>
      <c r="D44" s="41">
        <f t="shared" si="1"/>
        <v>30097</v>
      </c>
      <c r="E44" s="41">
        <f>SUM(C44:D44)</f>
        <v>37354</v>
      </c>
      <c r="F44" s="42">
        <f>F32+F38</f>
        <v>100</v>
      </c>
      <c r="G44" s="92">
        <f t="shared" si="2"/>
        <v>55269</v>
      </c>
      <c r="H44" s="41">
        <f t="shared" si="2"/>
        <v>178919</v>
      </c>
      <c r="I44" s="219">
        <f>SUM(G44:H44)</f>
        <v>234188</v>
      </c>
      <c r="J44" s="42">
        <f>J32+J38</f>
        <v>100</v>
      </c>
      <c r="K44" s="74"/>
      <c r="Q44" s="75"/>
    </row>
    <row r="45" spans="1:17" ht="15" customHeight="1" x14ac:dyDescent="0.25">
      <c r="A45" s="278"/>
      <c r="B45" s="40" t="s">
        <v>101</v>
      </c>
      <c r="C45" s="43">
        <f>C42/C43*100</f>
        <v>98.90481879729191</v>
      </c>
      <c r="D45" s="44">
        <f>D42/D43*100</f>
        <v>96.354693550074998</v>
      </c>
      <c r="E45" s="44">
        <f>E42/E43*100</f>
        <v>96.734839265042012</v>
      </c>
      <c r="F45" s="42"/>
      <c r="G45" s="45">
        <f>G42/G43*100</f>
        <v>97.944628152758867</v>
      </c>
      <c r="H45" s="44">
        <f>H42/H43*100</f>
        <v>102.23998698918476</v>
      </c>
      <c r="I45" s="44">
        <f>I42/I43*100</f>
        <v>101.54525386313466</v>
      </c>
      <c r="J45" s="42"/>
      <c r="K45" s="74"/>
      <c r="Q45" s="75"/>
    </row>
    <row r="46" spans="1:17" ht="15" customHeight="1" x14ac:dyDescent="0.25">
      <c r="A46" s="278"/>
      <c r="B46" s="40" t="s">
        <v>100</v>
      </c>
      <c r="C46" s="43">
        <f>C42/C44*100</f>
        <v>68.444260713793582</v>
      </c>
      <c r="D46" s="44">
        <f>D42/D44*100</f>
        <v>91.776589028806853</v>
      </c>
      <c r="E46" s="44">
        <f>E42/E44*100</f>
        <v>87.243668683407407</v>
      </c>
      <c r="F46" s="42"/>
      <c r="G46" s="45">
        <f>G42/G44*100</f>
        <v>54.663554614702633</v>
      </c>
      <c r="H46" s="44">
        <f>H42/H44*100</f>
        <v>91.353070383804962</v>
      </c>
      <c r="I46" s="44">
        <f>I42/I44*100</f>
        <v>82.69424564879499</v>
      </c>
      <c r="J46" s="42"/>
      <c r="K46" s="74"/>
      <c r="Q46" s="75"/>
    </row>
    <row r="47" spans="1:17" ht="15" customHeight="1" thickBot="1" x14ac:dyDescent="0.3">
      <c r="A47" s="279"/>
      <c r="B47" s="46" t="s">
        <v>7</v>
      </c>
      <c r="C47" s="47">
        <f>C42/E42*100</f>
        <v>15.241339102151032</v>
      </c>
      <c r="D47" s="48">
        <f>D42/E42*100</f>
        <v>84.758660897848969</v>
      </c>
      <c r="E47" s="48">
        <f>SUM(C47:D47)</f>
        <v>100</v>
      </c>
      <c r="F47" s="49"/>
      <c r="G47" s="50">
        <f>G42/I42*100</f>
        <v>15.600537023649697</v>
      </c>
      <c r="H47" s="48">
        <f>H42/I42*100</f>
        <v>84.399462976350307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90" zoomScaleNormal="90" zoomScaleSheetLayoutView="80" zoomScalePageLayoutView="60" workbookViewId="0">
      <selection activeCell="G86" sqref="G86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8" t="s">
        <v>107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7" t="s">
        <v>97</v>
      </c>
      <c r="B4" s="290" t="s">
        <v>99</v>
      </c>
      <c r="C4" s="290"/>
      <c r="D4" s="290"/>
      <c r="E4" s="291" t="s">
        <v>96</v>
      </c>
      <c r="F4" s="290"/>
      <c r="G4" s="292"/>
      <c r="H4" s="290" t="s">
        <v>9</v>
      </c>
      <c r="I4" s="290"/>
      <c r="J4" s="290"/>
      <c r="K4" s="293" t="s">
        <v>101</v>
      </c>
      <c r="L4" s="294"/>
      <c r="M4" s="290" t="s">
        <v>100</v>
      </c>
      <c r="N4" s="290"/>
      <c r="O4" s="295" t="s">
        <v>98</v>
      </c>
      <c r="P4" s="296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8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Njemačka</v>
      </c>
      <c r="R5" s="125">
        <f>D6</f>
        <v>32.458557680078009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22</v>
      </c>
      <c r="B6" s="146">
        <v>6729</v>
      </c>
      <c r="C6" s="147">
        <v>45936</v>
      </c>
      <c r="D6" s="151">
        <f t="shared" ref="D6:D37" si="1">IF($C$83&lt;&gt;0,C6/$C$83*100,0)</f>
        <v>32.458557680078009</v>
      </c>
      <c r="E6" s="148">
        <v>7596</v>
      </c>
      <c r="F6" s="147">
        <v>50026</v>
      </c>
      <c r="G6" s="149">
        <f t="shared" ref="G6:G37" si="2">IF($F$83&lt;&gt;0,F6/$F$83*100,0)</f>
        <v>35.047920636699921</v>
      </c>
      <c r="H6" s="146">
        <v>7423</v>
      </c>
      <c r="I6" s="147">
        <v>44915</v>
      </c>
      <c r="J6" s="151">
        <f t="shared" ref="J6:J37" si="3">IF($I$83&lt;&gt;0,I6/$I$83*100,0)</f>
        <v>30.624629252094937</v>
      </c>
      <c r="K6" s="156">
        <f t="shared" ref="K6:K37" si="4">IF(OR(B6&lt;&gt;0)*(E6&lt;&gt;0),B6/E6*100," ")</f>
        <v>88.586097946287524</v>
      </c>
      <c r="L6" s="157">
        <f t="shared" ref="L6:L37" si="5">IF(OR(C6&lt;&gt;0)*(F6&lt;&gt;0),C6/F6*100," ")</f>
        <v>91.824251389277578</v>
      </c>
      <c r="M6" s="216">
        <f t="shared" ref="M6:M37" si="6">IF(OR(B6&lt;&gt;0)*(H6&lt;&gt;0),B6/H6*100," ")</f>
        <v>90.65068031793075</v>
      </c>
      <c r="N6" s="217">
        <f t="shared" ref="N6:N37" si="7">IF(OR(C6&lt;&gt;0)*(I6&lt;&gt;0),C6/I6*100," ")</f>
        <v>102.27318267839252</v>
      </c>
      <c r="O6" s="155">
        <f>IF(OR(E6&lt;&gt;0)*(H6&lt;&gt;0),E6/H6*100," ")</f>
        <v>102.33059409942071</v>
      </c>
      <c r="P6" s="157">
        <f>IF(OR(F6&lt;&gt;0)*(I6&lt;&gt;0),F6/I6*100," ")</f>
        <v>111.37927195814316</v>
      </c>
      <c r="Q6" t="str">
        <f t="shared" si="0"/>
        <v>Austrija</v>
      </c>
      <c r="R6" s="125">
        <f t="shared" ref="R6:R14" si="8">D7</f>
        <v>17.972470711267505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28</v>
      </c>
      <c r="B7" s="132">
        <v>5670</v>
      </c>
      <c r="C7" s="133">
        <v>25435</v>
      </c>
      <c r="D7" s="152">
        <f t="shared" si="1"/>
        <v>17.972470711267505</v>
      </c>
      <c r="E7" s="136">
        <v>5721</v>
      </c>
      <c r="F7" s="133">
        <v>24903</v>
      </c>
      <c r="G7" s="51">
        <f t="shared" si="2"/>
        <v>17.446894966931957</v>
      </c>
      <c r="H7" s="132">
        <v>5390</v>
      </c>
      <c r="I7" s="133">
        <v>22391</v>
      </c>
      <c r="J7" s="151">
        <f t="shared" si="3"/>
        <v>15.266972583405494</v>
      </c>
      <c r="K7" s="156">
        <f t="shared" si="4"/>
        <v>99.108547456738322</v>
      </c>
      <c r="L7" s="157">
        <f t="shared" si="5"/>
        <v>102.13628880054613</v>
      </c>
      <c r="M7" s="52">
        <f t="shared" si="6"/>
        <v>105.1948051948052</v>
      </c>
      <c r="N7" s="53">
        <f t="shared" si="7"/>
        <v>113.59474788977715</v>
      </c>
      <c r="O7" s="155">
        <f t="shared" ref="O7:O38" si="9">IF(OR(E7&lt;&gt;0)*(H7&lt;&gt;0),E7/H7*100," ")</f>
        <v>106.14100185528757</v>
      </c>
      <c r="P7" s="157">
        <f t="shared" ref="P7:P70" si="10">IF(OR(F7&lt;&gt;0)*(I7&lt;&gt;0),F7/I7*100," ")</f>
        <v>111.21879326515118</v>
      </c>
      <c r="Q7" t="str">
        <f t="shared" si="0"/>
        <v>Hrvatska</v>
      </c>
      <c r="R7" s="125">
        <f t="shared" si="8"/>
        <v>9.615466146606181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81</v>
      </c>
      <c r="B8" s="132">
        <v>3641</v>
      </c>
      <c r="C8" s="133">
        <v>13608</v>
      </c>
      <c r="D8" s="152">
        <f t="shared" si="1"/>
        <v>9.615466146606181</v>
      </c>
      <c r="E8" s="136">
        <v>3538</v>
      </c>
      <c r="F8" s="133">
        <v>13140</v>
      </c>
      <c r="G8" s="51">
        <f t="shared" si="2"/>
        <v>9.2058065239322939</v>
      </c>
      <c r="H8" s="132">
        <v>4618</v>
      </c>
      <c r="I8" s="133">
        <v>19769</v>
      </c>
      <c r="J8" s="151">
        <f t="shared" si="3"/>
        <v>13.479200616379044</v>
      </c>
      <c r="K8" s="156">
        <f t="shared" si="4"/>
        <v>102.91124929338609</v>
      </c>
      <c r="L8" s="157">
        <f t="shared" si="5"/>
        <v>103.56164383561644</v>
      </c>
      <c r="M8" s="52">
        <f t="shared" si="6"/>
        <v>78.843655262018189</v>
      </c>
      <c r="N8" s="53">
        <f t="shared" si="7"/>
        <v>68.835044767059543</v>
      </c>
      <c r="O8" s="155">
        <f t="shared" si="9"/>
        <v>76.613252490255519</v>
      </c>
      <c r="P8" s="157">
        <f t="shared" si="10"/>
        <v>66.467701957610402</v>
      </c>
      <c r="Q8" t="str">
        <f t="shared" si="0"/>
        <v>Slovenija</v>
      </c>
      <c r="R8" s="125">
        <f t="shared" si="8"/>
        <v>8.559093285849551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20</v>
      </c>
      <c r="B9" s="132">
        <v>3641</v>
      </c>
      <c r="C9" s="133">
        <v>12113</v>
      </c>
      <c r="D9" s="152">
        <f t="shared" si="1"/>
        <v>8.559093285849551</v>
      </c>
      <c r="E9" s="136">
        <v>3099</v>
      </c>
      <c r="F9" s="133">
        <v>10967</v>
      </c>
      <c r="G9" s="51">
        <f t="shared" si="2"/>
        <v>7.683415536374846</v>
      </c>
      <c r="H9" s="132">
        <v>4066</v>
      </c>
      <c r="I9" s="133">
        <v>14081</v>
      </c>
      <c r="J9" s="151">
        <f t="shared" si="3"/>
        <v>9.6009218412278479</v>
      </c>
      <c r="K9" s="156">
        <f t="shared" si="4"/>
        <v>117.48951274604711</v>
      </c>
      <c r="L9" s="157">
        <f t="shared" si="5"/>
        <v>110.44953040941006</v>
      </c>
      <c r="M9" s="52">
        <f t="shared" si="6"/>
        <v>89.54746679783571</v>
      </c>
      <c r="N9" s="53">
        <f t="shared" si="7"/>
        <v>86.023719906256659</v>
      </c>
      <c r="O9" s="155">
        <f t="shared" si="9"/>
        <v>76.217412690605016</v>
      </c>
      <c r="P9" s="157">
        <f t="shared" si="10"/>
        <v>77.885093388253679</v>
      </c>
      <c r="Q9" t="str">
        <f t="shared" si="0"/>
        <v>Mađarska</v>
      </c>
      <c r="R9" s="125">
        <f t="shared" si="8"/>
        <v>4.5943386893910487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44</v>
      </c>
      <c r="B10" s="132">
        <v>1577</v>
      </c>
      <c r="C10" s="133">
        <v>6502</v>
      </c>
      <c r="D10" s="152">
        <f t="shared" si="1"/>
        <v>4.5943386893910487</v>
      </c>
      <c r="E10" s="136">
        <v>1530</v>
      </c>
      <c r="F10" s="133">
        <v>6396</v>
      </c>
      <c r="G10" s="51">
        <f t="shared" si="2"/>
        <v>4.4809998879049431</v>
      </c>
      <c r="H10" s="132">
        <v>1589</v>
      </c>
      <c r="I10" s="133">
        <v>6335</v>
      </c>
      <c r="J10" s="151">
        <f t="shared" si="3"/>
        <v>4.3194261674723684</v>
      </c>
      <c r="K10" s="156">
        <f t="shared" si="4"/>
        <v>103.07189542483658</v>
      </c>
      <c r="L10" s="157">
        <f t="shared" si="5"/>
        <v>101.65728580362727</v>
      </c>
      <c r="M10" s="52">
        <f t="shared" si="6"/>
        <v>99.244808055380744</v>
      </c>
      <c r="N10" s="53">
        <f t="shared" si="7"/>
        <v>102.63614838200475</v>
      </c>
      <c r="O10" s="155">
        <f t="shared" si="9"/>
        <v>96.286972938955316</v>
      </c>
      <c r="P10" s="157">
        <f t="shared" si="10"/>
        <v>100.9629044988161</v>
      </c>
      <c r="Q10" t="str">
        <f t="shared" si="0"/>
        <v>Poljska</v>
      </c>
      <c r="R10" s="125">
        <f t="shared" si="8"/>
        <v>3.8100083379262588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26</v>
      </c>
      <c r="B11" s="140">
        <v>977</v>
      </c>
      <c r="C11" s="141">
        <v>5392</v>
      </c>
      <c r="D11" s="153">
        <f t="shared" si="1"/>
        <v>3.8100083379262588</v>
      </c>
      <c r="E11" s="142">
        <v>961</v>
      </c>
      <c r="F11" s="141">
        <v>5528</v>
      </c>
      <c r="G11" s="143">
        <f t="shared" si="2"/>
        <v>3.8728842058065238</v>
      </c>
      <c r="H11" s="140">
        <v>784</v>
      </c>
      <c r="I11" s="134">
        <v>4230</v>
      </c>
      <c r="J11" s="176">
        <f t="shared" si="3"/>
        <v>2.8841630131662384</v>
      </c>
      <c r="K11" s="222">
        <f t="shared" si="4"/>
        <v>101.6649323621228</v>
      </c>
      <c r="L11" s="223">
        <f t="shared" si="5"/>
        <v>97.539797395079603</v>
      </c>
      <c r="M11" s="224">
        <f t="shared" si="6"/>
        <v>124.61734693877551</v>
      </c>
      <c r="N11" s="241">
        <f t="shared" si="7"/>
        <v>127.47044917257683</v>
      </c>
      <c r="O11" s="242">
        <f t="shared" si="9"/>
        <v>122.57653061224489</v>
      </c>
      <c r="P11" s="223">
        <f t="shared" si="10"/>
        <v>130.6855791962175</v>
      </c>
      <c r="Q11" t="str">
        <f t="shared" si="0"/>
        <v>Italija</v>
      </c>
      <c r="R11" s="125">
        <f t="shared" si="8"/>
        <v>3.7301620949393031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40</v>
      </c>
      <c r="B12" s="140">
        <v>1349</v>
      </c>
      <c r="C12" s="141">
        <v>5279</v>
      </c>
      <c r="D12" s="153">
        <f t="shared" si="1"/>
        <v>3.7301620949393031</v>
      </c>
      <c r="E12" s="142">
        <v>1304</v>
      </c>
      <c r="F12" s="141">
        <v>4682</v>
      </c>
      <c r="G12" s="143">
        <f t="shared" si="2"/>
        <v>3.2801815939917054</v>
      </c>
      <c r="H12" s="140">
        <v>1723</v>
      </c>
      <c r="I12" s="134">
        <v>6929</v>
      </c>
      <c r="J12" s="176">
        <f t="shared" si="3"/>
        <v>4.7244362927254997</v>
      </c>
      <c r="K12" s="222">
        <f t="shared" si="4"/>
        <v>103.45092024539878</v>
      </c>
      <c r="L12" s="223">
        <f t="shared" si="5"/>
        <v>112.7509611277232</v>
      </c>
      <c r="M12" s="224">
        <f t="shared" si="6"/>
        <v>78.293673824724323</v>
      </c>
      <c r="N12" s="241">
        <f t="shared" si="7"/>
        <v>76.18703997690865</v>
      </c>
      <c r="O12" s="242">
        <f t="shared" si="9"/>
        <v>75.681950087057459</v>
      </c>
      <c r="P12" s="223">
        <f t="shared" si="10"/>
        <v>67.571078077644685</v>
      </c>
      <c r="Q12" t="str">
        <f t="shared" si="0"/>
        <v>Češka</v>
      </c>
      <c r="R12" s="125">
        <f t="shared" si="8"/>
        <v>3.6397167931487688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34</v>
      </c>
      <c r="B13" s="140">
        <v>882</v>
      </c>
      <c r="C13" s="141">
        <v>5151</v>
      </c>
      <c r="D13" s="153">
        <f t="shared" si="1"/>
        <v>3.6397167931487688</v>
      </c>
      <c r="E13" s="142">
        <v>1039</v>
      </c>
      <c r="F13" s="141">
        <v>5219</v>
      </c>
      <c r="G13" s="143">
        <f t="shared" si="2"/>
        <v>3.6564006277323169</v>
      </c>
      <c r="H13" s="140">
        <v>809</v>
      </c>
      <c r="I13" s="134">
        <v>3800</v>
      </c>
      <c r="J13" s="176">
        <f t="shared" si="3"/>
        <v>2.5909738652557222</v>
      </c>
      <c r="K13" s="222">
        <f t="shared" si="4"/>
        <v>84.889316650625602</v>
      </c>
      <c r="L13" s="223">
        <f t="shared" si="5"/>
        <v>98.697068403908787</v>
      </c>
      <c r="M13" s="224">
        <f t="shared" si="6"/>
        <v>109.02348578491964</v>
      </c>
      <c r="N13" s="241">
        <f t="shared" si="7"/>
        <v>135.55263157894737</v>
      </c>
      <c r="O13" s="242">
        <f t="shared" si="9"/>
        <v>128.43016069221261</v>
      </c>
      <c r="P13" s="223">
        <f t="shared" si="10"/>
        <v>137.34210526315789</v>
      </c>
      <c r="Q13" t="str">
        <f t="shared" si="0"/>
        <v>Slovačka</v>
      </c>
      <c r="R13" s="125">
        <f t="shared" si="8"/>
        <v>2.906261923941154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51</v>
      </c>
      <c r="B14" s="140">
        <v>815</v>
      </c>
      <c r="C14" s="141">
        <v>4113</v>
      </c>
      <c r="D14" s="153">
        <f t="shared" si="1"/>
        <v>2.906261923941154</v>
      </c>
      <c r="E14" s="142">
        <v>794</v>
      </c>
      <c r="F14" s="141">
        <v>3684</v>
      </c>
      <c r="G14" s="143">
        <f t="shared" si="2"/>
        <v>2.5809886783992826</v>
      </c>
      <c r="H14" s="140">
        <v>720</v>
      </c>
      <c r="I14" s="134">
        <v>2906</v>
      </c>
      <c r="J14" s="176">
        <f t="shared" si="3"/>
        <v>1.9814131716929286</v>
      </c>
      <c r="K14" s="222">
        <f t="shared" si="4"/>
        <v>102.64483627204031</v>
      </c>
      <c r="L14" s="223">
        <f t="shared" si="5"/>
        <v>111.64495114006515</v>
      </c>
      <c r="M14" s="224">
        <f t="shared" si="6"/>
        <v>113.19444444444444</v>
      </c>
      <c r="N14" s="241">
        <f t="shared" si="7"/>
        <v>141.53475567790778</v>
      </c>
      <c r="O14" s="242">
        <f t="shared" si="9"/>
        <v>110.27777777777779</v>
      </c>
      <c r="P14" s="223">
        <f t="shared" si="10"/>
        <v>126.77219545767377</v>
      </c>
      <c r="Q14" t="str">
        <f t="shared" si="0"/>
        <v>Ukrajina</v>
      </c>
      <c r="R14" s="125">
        <f t="shared" si="8"/>
        <v>1.690903181130849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88</v>
      </c>
      <c r="B15" s="140">
        <v>326</v>
      </c>
      <c r="C15" s="141">
        <v>2393</v>
      </c>
      <c r="D15" s="153">
        <f t="shared" si="1"/>
        <v>1.690903181130849</v>
      </c>
      <c r="E15" s="142">
        <v>286</v>
      </c>
      <c r="F15" s="141">
        <v>2140</v>
      </c>
      <c r="G15" s="143">
        <f t="shared" si="2"/>
        <v>1.499271382132048</v>
      </c>
      <c r="H15" s="140">
        <v>221</v>
      </c>
      <c r="I15" s="134">
        <v>1445</v>
      </c>
      <c r="J15" s="176">
        <f t="shared" si="3"/>
        <v>0.98525190402487339</v>
      </c>
      <c r="K15" s="222">
        <f t="shared" si="4"/>
        <v>113.98601398601397</v>
      </c>
      <c r="L15" s="223">
        <f t="shared" si="5"/>
        <v>111.82242990654206</v>
      </c>
      <c r="M15" s="224">
        <f t="shared" si="6"/>
        <v>147.51131221719459</v>
      </c>
      <c r="N15" s="241">
        <f t="shared" si="7"/>
        <v>165.60553633217992</v>
      </c>
      <c r="O15" s="242">
        <f t="shared" si="9"/>
        <v>129.41176470588235</v>
      </c>
      <c r="P15" s="223">
        <f t="shared" si="10"/>
        <v>148.09688581314879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102</v>
      </c>
      <c r="B16" s="97">
        <v>241</v>
      </c>
      <c r="C16" s="6">
        <v>2150</v>
      </c>
      <c r="D16" s="154">
        <f t="shared" si="1"/>
        <v>1.5191984285128812</v>
      </c>
      <c r="E16" s="99">
        <v>348</v>
      </c>
      <c r="F16" s="6">
        <v>3646</v>
      </c>
      <c r="G16" s="118">
        <f t="shared" si="2"/>
        <v>2.5543661024548818</v>
      </c>
      <c r="H16" s="97">
        <v>440</v>
      </c>
      <c r="I16" s="6">
        <v>5066</v>
      </c>
      <c r="J16" s="177">
        <f t="shared" si="3"/>
        <v>3.4541772635224968</v>
      </c>
      <c r="K16" s="221">
        <f t="shared" si="4"/>
        <v>69.252873563218387</v>
      </c>
      <c r="L16" s="225">
        <f t="shared" si="5"/>
        <v>58.968732857926497</v>
      </c>
      <c r="M16" s="119">
        <f t="shared" si="6"/>
        <v>54.772727272727273</v>
      </c>
      <c r="N16" s="120">
        <f t="shared" si="7"/>
        <v>42.439794709830245</v>
      </c>
      <c r="O16" s="226">
        <f t="shared" si="9"/>
        <v>79.090909090909093</v>
      </c>
      <c r="P16" s="225">
        <f t="shared" si="10"/>
        <v>71.969996052112123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103</v>
      </c>
      <c r="B17" s="97">
        <v>76</v>
      </c>
      <c r="C17" s="6">
        <v>1443</v>
      </c>
      <c r="D17" s="154">
        <f t="shared" si="1"/>
        <v>1.019629456904227</v>
      </c>
      <c r="E17" s="99">
        <v>20</v>
      </c>
      <c r="F17" s="6">
        <v>149</v>
      </c>
      <c r="G17" s="118">
        <f t="shared" si="2"/>
        <v>0.10438852146620334</v>
      </c>
      <c r="H17" s="97">
        <v>17</v>
      </c>
      <c r="I17" s="6">
        <v>81</v>
      </c>
      <c r="J17" s="177">
        <f t="shared" si="3"/>
        <v>5.5228653443608819E-2</v>
      </c>
      <c r="K17" s="221">
        <f t="shared" si="4"/>
        <v>380</v>
      </c>
      <c r="L17" s="225">
        <f t="shared" si="5"/>
        <v>968.45637583892619</v>
      </c>
      <c r="M17" s="119">
        <f t="shared" si="6"/>
        <v>447.05882352941177</v>
      </c>
      <c r="N17" s="120">
        <f t="shared" si="7"/>
        <v>1781.4814814814813</v>
      </c>
      <c r="O17" s="226">
        <f t="shared" si="9"/>
        <v>117.64705882352942</v>
      </c>
      <c r="P17" s="225">
        <f t="shared" si="10"/>
        <v>183.95061728395061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52</v>
      </c>
      <c r="B18" s="97">
        <v>189</v>
      </c>
      <c r="C18" s="6">
        <v>1206</v>
      </c>
      <c r="D18" s="154">
        <f t="shared" si="1"/>
        <v>0.8521643278076908</v>
      </c>
      <c r="E18" s="99">
        <v>265</v>
      </c>
      <c r="F18" s="6">
        <v>1247</v>
      </c>
      <c r="G18" s="118">
        <f t="shared" si="2"/>
        <v>0.87364084743862791</v>
      </c>
      <c r="H18" s="97">
        <v>209</v>
      </c>
      <c r="I18" s="6">
        <v>1472</v>
      </c>
      <c r="J18" s="177">
        <f t="shared" si="3"/>
        <v>1.003661455172743</v>
      </c>
      <c r="K18" s="221">
        <f t="shared" si="4"/>
        <v>71.320754716981128</v>
      </c>
      <c r="L18" s="225">
        <f t="shared" si="5"/>
        <v>96.712109061748194</v>
      </c>
      <c r="M18" s="119">
        <f t="shared" si="6"/>
        <v>90.430622009569376</v>
      </c>
      <c r="N18" s="120">
        <f t="shared" si="7"/>
        <v>81.929347826086953</v>
      </c>
      <c r="O18" s="226">
        <f t="shared" si="9"/>
        <v>126.79425837320575</v>
      </c>
      <c r="P18" s="225">
        <f t="shared" si="10"/>
        <v>84.714673913043484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47</v>
      </c>
      <c r="B19" s="165">
        <v>255</v>
      </c>
      <c r="C19" s="135">
        <v>1135</v>
      </c>
      <c r="D19" s="154">
        <f t="shared" si="1"/>
        <v>0.80199544947075363</v>
      </c>
      <c r="E19" s="99">
        <v>272</v>
      </c>
      <c r="F19" s="6">
        <v>1139</v>
      </c>
      <c r="G19" s="118">
        <f t="shared" si="2"/>
        <v>0.79797668422822554</v>
      </c>
      <c r="H19" s="97">
        <v>244</v>
      </c>
      <c r="I19" s="6">
        <v>1062</v>
      </c>
      <c r="J19" s="177">
        <f t="shared" si="3"/>
        <v>0.72410901181620446</v>
      </c>
      <c r="K19" s="221">
        <f t="shared" si="4"/>
        <v>93.75</v>
      </c>
      <c r="L19" s="225">
        <f t="shared" si="5"/>
        <v>99.648814749780513</v>
      </c>
      <c r="M19" s="119">
        <f t="shared" si="6"/>
        <v>104.50819672131149</v>
      </c>
      <c r="N19" s="120">
        <f t="shared" si="7"/>
        <v>106.87382297551788</v>
      </c>
      <c r="O19" s="226">
        <f t="shared" si="9"/>
        <v>111.47540983606557</v>
      </c>
      <c r="P19" s="225">
        <f t="shared" si="10"/>
        <v>107.25047080979284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19</v>
      </c>
      <c r="B20" s="165">
        <v>264</v>
      </c>
      <c r="C20" s="135">
        <v>1041</v>
      </c>
      <c r="D20" s="154">
        <f t="shared" si="1"/>
        <v>0.73557468096833001</v>
      </c>
      <c r="E20" s="99">
        <v>397</v>
      </c>
      <c r="F20" s="6">
        <v>1608</v>
      </c>
      <c r="G20" s="118">
        <f t="shared" si="2"/>
        <v>1.126555318910436</v>
      </c>
      <c r="H20" s="97">
        <v>573</v>
      </c>
      <c r="I20" s="6">
        <v>2418</v>
      </c>
      <c r="J20" s="177">
        <f t="shared" si="3"/>
        <v>1.6486775805758782</v>
      </c>
      <c r="K20" s="221">
        <f t="shared" si="4"/>
        <v>66.498740554156171</v>
      </c>
      <c r="L20" s="225">
        <f t="shared" si="5"/>
        <v>64.738805970149244</v>
      </c>
      <c r="M20" s="119">
        <f t="shared" si="6"/>
        <v>46.073298429319372</v>
      </c>
      <c r="N20" s="120">
        <f t="shared" si="7"/>
        <v>43.052109181141439</v>
      </c>
      <c r="O20" s="226">
        <f t="shared" si="9"/>
        <v>69.284467713787095</v>
      </c>
      <c r="P20" s="225">
        <f t="shared" si="10"/>
        <v>66.501240694789075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49</v>
      </c>
      <c r="B21" s="97">
        <v>174</v>
      </c>
      <c r="C21" s="6">
        <v>785</v>
      </c>
      <c r="D21" s="154">
        <f t="shared" si="1"/>
        <v>0.55468407738726133</v>
      </c>
      <c r="E21" s="99">
        <v>200</v>
      </c>
      <c r="F21" s="6">
        <v>889</v>
      </c>
      <c r="G21" s="118">
        <f t="shared" si="2"/>
        <v>0.62282815827822002</v>
      </c>
      <c r="H21" s="97">
        <v>122</v>
      </c>
      <c r="I21" s="6">
        <v>495</v>
      </c>
      <c r="J21" s="177">
        <f t="shared" si="3"/>
        <v>0.3375084377109428</v>
      </c>
      <c r="K21" s="221">
        <f t="shared" si="4"/>
        <v>87</v>
      </c>
      <c r="L21" s="225">
        <f t="shared" si="5"/>
        <v>88.301462317210337</v>
      </c>
      <c r="M21" s="119">
        <f t="shared" si="6"/>
        <v>142.62295081967213</v>
      </c>
      <c r="N21" s="120">
        <f t="shared" si="7"/>
        <v>158.58585858585857</v>
      </c>
      <c r="O21" s="226">
        <f t="shared" si="9"/>
        <v>163.9344262295082</v>
      </c>
      <c r="P21" s="225">
        <f t="shared" si="10"/>
        <v>179.59595959595958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45</v>
      </c>
      <c r="B22" s="165">
        <v>51</v>
      </c>
      <c r="C22" s="135">
        <v>719</v>
      </c>
      <c r="D22" s="154">
        <f t="shared" si="1"/>
        <v>0.50804821865151706</v>
      </c>
      <c r="E22" s="99">
        <v>36</v>
      </c>
      <c r="F22" s="6">
        <v>261</v>
      </c>
      <c r="G22" s="118">
        <f t="shared" si="2"/>
        <v>0.18285506109180585</v>
      </c>
      <c r="H22" s="97">
        <v>14</v>
      </c>
      <c r="I22" s="6">
        <v>91</v>
      </c>
      <c r="J22" s="177">
        <f t="shared" si="3"/>
        <v>6.2047005720597556E-2</v>
      </c>
      <c r="K22" s="221">
        <f t="shared" si="4"/>
        <v>141.66666666666669</v>
      </c>
      <c r="L22" s="225">
        <f t="shared" si="5"/>
        <v>275.47892720306515</v>
      </c>
      <c r="M22" s="119">
        <f t="shared" si="6"/>
        <v>364.28571428571428</v>
      </c>
      <c r="N22" s="120">
        <f t="shared" si="7"/>
        <v>790.1098901098901</v>
      </c>
      <c r="O22" s="226">
        <f t="shared" si="9"/>
        <v>257.14285714285717</v>
      </c>
      <c r="P22" s="225">
        <f t="shared" si="10"/>
        <v>286.8131868131868</v>
      </c>
      <c r="Q22" s="130"/>
      <c r="R22" s="227"/>
      <c r="S22" s="227"/>
      <c r="T22" s="227"/>
      <c r="U22" s="227"/>
      <c r="V22" s="227"/>
      <c r="W22" s="227"/>
      <c r="X22" s="227"/>
      <c r="Y22" s="227"/>
      <c r="Z22" s="227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87</v>
      </c>
      <c r="B23" s="165">
        <v>132</v>
      </c>
      <c r="C23" s="135">
        <v>719</v>
      </c>
      <c r="D23" s="154">
        <f t="shared" si="1"/>
        <v>0.50804821865151706</v>
      </c>
      <c r="E23" s="99">
        <v>118</v>
      </c>
      <c r="F23" s="6">
        <v>499</v>
      </c>
      <c r="G23" s="118">
        <f t="shared" si="2"/>
        <v>0.34959645779621118</v>
      </c>
      <c r="H23" s="97">
        <v>93</v>
      </c>
      <c r="I23" s="6">
        <v>279</v>
      </c>
      <c r="J23" s="177">
        <f t="shared" si="3"/>
        <v>0.19023202852798593</v>
      </c>
      <c r="K23" s="221">
        <f t="shared" si="4"/>
        <v>111.86440677966101</v>
      </c>
      <c r="L23" s="225">
        <f t="shared" si="5"/>
        <v>144.0881763527054</v>
      </c>
      <c r="M23" s="119">
        <f t="shared" si="6"/>
        <v>141.93548387096774</v>
      </c>
      <c r="N23" s="120">
        <f t="shared" si="7"/>
        <v>257.70609318996412</v>
      </c>
      <c r="O23" s="226">
        <f t="shared" si="9"/>
        <v>126.88172043010752</v>
      </c>
      <c r="P23" s="225">
        <f t="shared" si="10"/>
        <v>178.85304659498206</v>
      </c>
      <c r="Q23" s="130"/>
      <c r="R23" s="228"/>
      <c r="S23" s="229"/>
      <c r="T23" s="229"/>
      <c r="U23" s="230"/>
      <c r="V23" s="229"/>
      <c r="W23" s="229"/>
      <c r="X23" s="230"/>
      <c r="Y23" s="231"/>
      <c r="Z23" s="231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41</v>
      </c>
      <c r="B24" s="165">
        <v>138</v>
      </c>
      <c r="C24" s="135">
        <v>707</v>
      </c>
      <c r="D24" s="154">
        <f t="shared" si="1"/>
        <v>0.49956897160865443</v>
      </c>
      <c r="E24" s="99">
        <v>167</v>
      </c>
      <c r="F24" s="6">
        <v>871</v>
      </c>
      <c r="G24" s="118">
        <f t="shared" si="2"/>
        <v>0.6102174644098195</v>
      </c>
      <c r="H24" s="97">
        <v>100</v>
      </c>
      <c r="I24" s="6">
        <v>635</v>
      </c>
      <c r="J24" s="177">
        <f t="shared" si="3"/>
        <v>0.43296536958878518</v>
      </c>
      <c r="K24" s="221">
        <f t="shared" si="4"/>
        <v>82.634730538922156</v>
      </c>
      <c r="L24" s="225">
        <f t="shared" si="5"/>
        <v>81.171067738231912</v>
      </c>
      <c r="M24" s="119">
        <f t="shared" si="6"/>
        <v>138</v>
      </c>
      <c r="N24" s="120">
        <f t="shared" si="7"/>
        <v>111.33858267716536</v>
      </c>
      <c r="O24" s="226">
        <f t="shared" si="9"/>
        <v>167</v>
      </c>
      <c r="P24" s="225">
        <f t="shared" si="10"/>
        <v>137.16535433070868</v>
      </c>
      <c r="Q24" s="130"/>
      <c r="R24" s="228"/>
      <c r="S24" s="229"/>
      <c r="T24" s="229"/>
      <c r="U24" s="230"/>
      <c r="V24" s="229"/>
      <c r="W24" s="229"/>
      <c r="X24" s="230"/>
      <c r="Y24" s="231"/>
      <c r="Z24" s="231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29</v>
      </c>
      <c r="B25" s="165">
        <v>117</v>
      </c>
      <c r="C25" s="135">
        <v>593</v>
      </c>
      <c r="D25" s="154">
        <f t="shared" si="1"/>
        <v>0.41901612470145982</v>
      </c>
      <c r="E25" s="99">
        <v>203</v>
      </c>
      <c r="F25" s="6">
        <v>982</v>
      </c>
      <c r="G25" s="118">
        <f t="shared" si="2"/>
        <v>0.68798340993162199</v>
      </c>
      <c r="H25" s="97">
        <v>172</v>
      </c>
      <c r="I25" s="6">
        <v>786</v>
      </c>
      <c r="J25" s="177">
        <f t="shared" si="3"/>
        <v>0.53592248897131523</v>
      </c>
      <c r="K25" s="221">
        <f t="shared" si="4"/>
        <v>57.635467980295566</v>
      </c>
      <c r="L25" s="225">
        <f t="shared" si="5"/>
        <v>60.386965376782072</v>
      </c>
      <c r="M25" s="119">
        <f t="shared" si="6"/>
        <v>68.023255813953483</v>
      </c>
      <c r="N25" s="120">
        <f t="shared" si="7"/>
        <v>75.445292620865146</v>
      </c>
      <c r="O25" s="226">
        <f t="shared" si="9"/>
        <v>118.0232558139535</v>
      </c>
      <c r="P25" s="225">
        <f t="shared" si="10"/>
        <v>124.93638676844783</v>
      </c>
      <c r="Q25" s="130"/>
      <c r="R25" s="228"/>
      <c r="S25" s="229"/>
      <c r="T25" s="229"/>
      <c r="U25" s="230"/>
      <c r="V25" s="229"/>
      <c r="W25" s="229"/>
      <c r="X25" s="230"/>
      <c r="Y25" s="231"/>
      <c r="Z25" s="2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25</v>
      </c>
      <c r="B26" s="165">
        <v>141</v>
      </c>
      <c r="C26" s="135">
        <v>543</v>
      </c>
      <c r="D26" s="154">
        <f t="shared" si="1"/>
        <v>0.38368592868953239</v>
      </c>
      <c r="E26" s="99">
        <v>147</v>
      </c>
      <c r="F26" s="6">
        <v>514</v>
      </c>
      <c r="G26" s="118">
        <f t="shared" si="2"/>
        <v>0.36010536935321152</v>
      </c>
      <c r="H26" s="97">
        <v>138</v>
      </c>
      <c r="I26" s="6">
        <v>414</v>
      </c>
      <c r="J26" s="177">
        <f t="shared" si="3"/>
        <v>0.28227978426733397</v>
      </c>
      <c r="K26" s="221">
        <f t="shared" si="4"/>
        <v>95.918367346938766</v>
      </c>
      <c r="L26" s="225">
        <f t="shared" si="5"/>
        <v>105.6420233463035</v>
      </c>
      <c r="M26" s="119">
        <f t="shared" si="6"/>
        <v>102.17391304347827</v>
      </c>
      <c r="N26" s="120">
        <f t="shared" si="7"/>
        <v>131.15942028985506</v>
      </c>
      <c r="O26" s="226">
        <f t="shared" si="9"/>
        <v>106.5217391304348</v>
      </c>
      <c r="P26" s="225">
        <f t="shared" si="10"/>
        <v>124.15458937198068</v>
      </c>
      <c r="Q26" s="130"/>
      <c r="R26" s="228"/>
      <c r="S26" s="229"/>
      <c r="T26" s="229"/>
      <c r="U26" s="230"/>
      <c r="V26" s="229"/>
      <c r="W26" s="229"/>
      <c r="X26" s="230"/>
      <c r="Y26" s="231"/>
      <c r="Z26" s="231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54</v>
      </c>
      <c r="B27" s="165">
        <v>130</v>
      </c>
      <c r="C27" s="135">
        <v>509</v>
      </c>
      <c r="D27" s="154">
        <f t="shared" si="1"/>
        <v>0.35966139540142167</v>
      </c>
      <c r="E27" s="99">
        <v>182</v>
      </c>
      <c r="F27" s="6">
        <v>765</v>
      </c>
      <c r="G27" s="118">
        <f t="shared" si="2"/>
        <v>0.53595448940701707</v>
      </c>
      <c r="H27" s="97">
        <v>251</v>
      </c>
      <c r="I27" s="6">
        <v>1190</v>
      </c>
      <c r="J27" s="177">
        <f t="shared" si="3"/>
        <v>0.81138392096166045</v>
      </c>
      <c r="K27" s="221">
        <f t="shared" si="4"/>
        <v>71.428571428571431</v>
      </c>
      <c r="L27" s="225">
        <f t="shared" si="5"/>
        <v>66.535947712418292</v>
      </c>
      <c r="M27" s="119">
        <f t="shared" si="6"/>
        <v>51.792828685258961</v>
      </c>
      <c r="N27" s="120">
        <f t="shared" si="7"/>
        <v>42.773109243697476</v>
      </c>
      <c r="O27" s="226">
        <f t="shared" si="9"/>
        <v>72.509960159362549</v>
      </c>
      <c r="P27" s="225">
        <f t="shared" si="10"/>
        <v>64.285714285714292</v>
      </c>
      <c r="Q27" s="130"/>
      <c r="R27" s="228"/>
      <c r="S27" s="229"/>
      <c r="T27" s="229"/>
      <c r="U27" s="230"/>
      <c r="V27" s="229"/>
      <c r="W27" s="229"/>
      <c r="X27" s="230"/>
      <c r="Y27" s="231"/>
      <c r="Z27" s="231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27</v>
      </c>
      <c r="B28" s="97">
        <v>20</v>
      </c>
      <c r="C28" s="6">
        <v>499</v>
      </c>
      <c r="D28" s="154">
        <f t="shared" si="1"/>
        <v>0.3525953561990362</v>
      </c>
      <c r="E28" s="99">
        <v>2</v>
      </c>
      <c r="F28" s="6">
        <v>13</v>
      </c>
      <c r="G28" s="118">
        <f t="shared" si="2"/>
        <v>9.1077233494002915E-3</v>
      </c>
      <c r="H28" s="97">
        <v>61</v>
      </c>
      <c r="I28" s="6">
        <v>395</v>
      </c>
      <c r="J28" s="177">
        <f t="shared" si="3"/>
        <v>0.26932491494105532</v>
      </c>
      <c r="K28" s="221">
        <f t="shared" si="4"/>
        <v>1000</v>
      </c>
      <c r="L28" s="225">
        <f t="shared" si="5"/>
        <v>3838.4615384615386</v>
      </c>
      <c r="M28" s="119">
        <f t="shared" si="6"/>
        <v>32.786885245901637</v>
      </c>
      <c r="N28" s="120">
        <f t="shared" si="7"/>
        <v>126.32911392405065</v>
      </c>
      <c r="O28" s="226">
        <f t="shared" si="9"/>
        <v>3.278688524590164</v>
      </c>
      <c r="P28" s="225">
        <f t="shared" si="10"/>
        <v>3.2911392405063293</v>
      </c>
      <c r="Q28" s="130"/>
      <c r="R28" s="228"/>
      <c r="S28" s="229"/>
      <c r="T28" s="229"/>
      <c r="U28" s="230"/>
      <c r="V28" s="229"/>
      <c r="W28" s="229"/>
      <c r="X28" s="230"/>
      <c r="Y28" s="231"/>
      <c r="Z28" s="231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55</v>
      </c>
      <c r="B29" s="97">
        <v>60</v>
      </c>
      <c r="C29" s="6">
        <v>492</v>
      </c>
      <c r="D29" s="154">
        <f t="shared" si="1"/>
        <v>0.34764912875736637</v>
      </c>
      <c r="E29" s="99">
        <v>21</v>
      </c>
      <c r="F29" s="6">
        <v>54</v>
      </c>
      <c r="G29" s="118">
        <f t="shared" si="2"/>
        <v>3.7832081605201212E-2</v>
      </c>
      <c r="H29" s="97">
        <v>9</v>
      </c>
      <c r="I29" s="6">
        <v>30</v>
      </c>
      <c r="J29" s="177">
        <f t="shared" si="3"/>
        <v>2.0455056830966229E-2</v>
      </c>
      <c r="K29" s="221">
        <f t="shared" si="4"/>
        <v>285.71428571428572</v>
      </c>
      <c r="L29" s="225">
        <f t="shared" si="5"/>
        <v>911.11111111111109</v>
      </c>
      <c r="M29" s="119">
        <f t="shared" si="6"/>
        <v>666.66666666666674</v>
      </c>
      <c r="N29" s="120">
        <f t="shared" si="7"/>
        <v>1639.9999999999998</v>
      </c>
      <c r="O29" s="226">
        <f t="shared" si="9"/>
        <v>233.33333333333334</v>
      </c>
      <c r="P29" s="225">
        <f t="shared" si="10"/>
        <v>180</v>
      </c>
      <c r="Q29" s="130"/>
      <c r="R29" s="228"/>
      <c r="S29" s="229"/>
      <c r="T29" s="229"/>
      <c r="U29" s="230"/>
      <c r="V29" s="229"/>
      <c r="W29" s="229"/>
      <c r="X29" s="230"/>
      <c r="Y29" s="231"/>
      <c r="Z29" s="231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24</v>
      </c>
      <c r="B30" s="97">
        <v>136</v>
      </c>
      <c r="C30" s="6">
        <v>482</v>
      </c>
      <c r="D30" s="154">
        <f t="shared" si="1"/>
        <v>0.34058308955498084</v>
      </c>
      <c r="E30" s="99">
        <v>160</v>
      </c>
      <c r="F30" s="6">
        <v>487</v>
      </c>
      <c r="G30" s="118">
        <f t="shared" si="2"/>
        <v>0.3411893285506109</v>
      </c>
      <c r="H30" s="97">
        <v>152</v>
      </c>
      <c r="I30" s="6">
        <v>483</v>
      </c>
      <c r="J30" s="177">
        <f t="shared" si="3"/>
        <v>0.3293264149785563</v>
      </c>
      <c r="K30" s="221">
        <f t="shared" si="4"/>
        <v>85</v>
      </c>
      <c r="L30" s="225">
        <f t="shared" si="5"/>
        <v>98.973305954825463</v>
      </c>
      <c r="M30" s="119">
        <f t="shared" si="6"/>
        <v>89.473684210526315</v>
      </c>
      <c r="N30" s="120">
        <f t="shared" si="7"/>
        <v>99.792960662525871</v>
      </c>
      <c r="O30" s="226">
        <f t="shared" si="9"/>
        <v>105.26315789473684</v>
      </c>
      <c r="P30" s="225">
        <f t="shared" si="10"/>
        <v>100.82815734989647</v>
      </c>
      <c r="Q30" s="130"/>
      <c r="R30" s="228"/>
      <c r="S30" s="229"/>
      <c r="T30" s="229"/>
      <c r="U30" s="230"/>
      <c r="V30" s="229"/>
      <c r="W30" s="229"/>
      <c r="X30" s="230"/>
      <c r="Y30" s="231"/>
      <c r="Z30" s="231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63</v>
      </c>
      <c r="B31" s="97">
        <v>12</v>
      </c>
      <c r="C31" s="6">
        <v>422</v>
      </c>
      <c r="D31" s="154">
        <f t="shared" si="1"/>
        <v>0.29818685434066788</v>
      </c>
      <c r="E31" s="99">
        <v>6</v>
      </c>
      <c r="F31" s="6">
        <v>206</v>
      </c>
      <c r="G31" s="118">
        <f t="shared" si="2"/>
        <v>0.14432238538280462</v>
      </c>
      <c r="H31" s="97">
        <v>4</v>
      </c>
      <c r="I31" s="6">
        <v>11</v>
      </c>
      <c r="J31" s="177">
        <f t="shared" si="3"/>
        <v>7.5001875046876165E-3</v>
      </c>
      <c r="K31" s="221">
        <f t="shared" si="4"/>
        <v>200</v>
      </c>
      <c r="L31" s="225">
        <f t="shared" si="5"/>
        <v>204.85436893203882</v>
      </c>
      <c r="M31" s="119">
        <f t="shared" si="6"/>
        <v>300</v>
      </c>
      <c r="N31" s="120">
        <f t="shared" si="7"/>
        <v>3836.3636363636365</v>
      </c>
      <c r="O31" s="226">
        <f t="shared" si="9"/>
        <v>150</v>
      </c>
      <c r="P31" s="225">
        <f t="shared" si="10"/>
        <v>1872.7272727272727</v>
      </c>
      <c r="Q31" s="130"/>
      <c r="R31" s="228"/>
      <c r="S31" s="229"/>
      <c r="T31" s="229"/>
      <c r="U31" s="230"/>
      <c r="V31" s="229"/>
      <c r="W31" s="229"/>
      <c r="X31" s="230"/>
      <c r="Y31" s="231"/>
      <c r="Z31" s="2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43</v>
      </c>
      <c r="B32" s="97">
        <v>69</v>
      </c>
      <c r="C32" s="6">
        <v>335</v>
      </c>
      <c r="D32" s="154">
        <f t="shared" si="1"/>
        <v>0.23671231327991407</v>
      </c>
      <c r="E32" s="99">
        <v>78</v>
      </c>
      <c r="F32" s="6">
        <v>374</v>
      </c>
      <c r="G32" s="118">
        <f t="shared" si="2"/>
        <v>0.26202219482120837</v>
      </c>
      <c r="H32" s="97">
        <v>133</v>
      </c>
      <c r="I32" s="6">
        <v>617</v>
      </c>
      <c r="J32" s="177">
        <f t="shared" si="3"/>
        <v>0.42069233549020546</v>
      </c>
      <c r="K32" s="221">
        <f t="shared" si="4"/>
        <v>88.461538461538453</v>
      </c>
      <c r="L32" s="225">
        <f t="shared" si="5"/>
        <v>89.572192513368989</v>
      </c>
      <c r="M32" s="119">
        <f t="shared" si="6"/>
        <v>51.879699248120303</v>
      </c>
      <c r="N32" s="120">
        <f t="shared" si="7"/>
        <v>54.294975688816862</v>
      </c>
      <c r="O32" s="226">
        <f t="shared" si="9"/>
        <v>58.646616541353382</v>
      </c>
      <c r="P32" s="225">
        <f t="shared" si="10"/>
        <v>60.615883306320903</v>
      </c>
      <c r="Q32" s="130"/>
      <c r="R32" s="228"/>
      <c r="S32" s="229"/>
      <c r="T32" s="229"/>
      <c r="U32" s="230"/>
      <c r="V32" s="229"/>
      <c r="W32" s="229"/>
      <c r="X32" s="230"/>
      <c r="Y32" s="231"/>
      <c r="Z32" s="231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74</v>
      </c>
      <c r="B33" s="97">
        <v>65</v>
      </c>
      <c r="C33" s="6">
        <v>224</v>
      </c>
      <c r="D33" s="154">
        <f t="shared" si="1"/>
        <v>0.15827927813343509</v>
      </c>
      <c r="E33" s="99">
        <v>12</v>
      </c>
      <c r="F33" s="6">
        <v>58</v>
      </c>
      <c r="G33" s="118">
        <f t="shared" si="2"/>
        <v>4.0634458020401297E-2</v>
      </c>
      <c r="H33" s="97">
        <v>50</v>
      </c>
      <c r="I33" s="6">
        <v>122</v>
      </c>
      <c r="J33" s="177">
        <f t="shared" si="3"/>
        <v>8.3183897779262661E-2</v>
      </c>
      <c r="K33" s="221">
        <f t="shared" si="4"/>
        <v>541.66666666666674</v>
      </c>
      <c r="L33" s="225">
        <f t="shared" si="5"/>
        <v>386.20689655172413</v>
      </c>
      <c r="M33" s="119">
        <f t="shared" si="6"/>
        <v>130</v>
      </c>
      <c r="N33" s="120">
        <f t="shared" si="7"/>
        <v>183.60655737704917</v>
      </c>
      <c r="O33" s="226">
        <f t="shared" si="9"/>
        <v>24</v>
      </c>
      <c r="P33" s="225">
        <f t="shared" si="10"/>
        <v>47.540983606557376</v>
      </c>
      <c r="Q33" s="130"/>
      <c r="R33" s="160"/>
      <c r="S33" s="232"/>
      <c r="T33" s="232"/>
      <c r="U33" s="233"/>
      <c r="V33" s="232"/>
      <c r="W33" s="232"/>
      <c r="X33" s="234"/>
      <c r="Y33" s="235"/>
      <c r="Z33" s="235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30</v>
      </c>
      <c r="B34" s="97">
        <v>20</v>
      </c>
      <c r="C34" s="6">
        <v>197</v>
      </c>
      <c r="D34" s="154">
        <f t="shared" si="1"/>
        <v>0.13920097228699427</v>
      </c>
      <c r="E34" s="99">
        <v>6</v>
      </c>
      <c r="F34" s="6">
        <v>20</v>
      </c>
      <c r="G34" s="118">
        <f t="shared" si="2"/>
        <v>1.4011882076000447E-2</v>
      </c>
      <c r="H34" s="97">
        <v>38</v>
      </c>
      <c r="I34" s="6">
        <v>360</v>
      </c>
      <c r="J34" s="177">
        <f t="shared" si="3"/>
        <v>0.24546068197159474</v>
      </c>
      <c r="K34" s="221">
        <f t="shared" si="4"/>
        <v>333.33333333333337</v>
      </c>
      <c r="L34" s="225">
        <f t="shared" si="5"/>
        <v>985</v>
      </c>
      <c r="M34" s="119">
        <f t="shared" si="6"/>
        <v>52.631578947368418</v>
      </c>
      <c r="N34" s="120">
        <f t="shared" si="7"/>
        <v>54.722222222222229</v>
      </c>
      <c r="O34" s="226">
        <f t="shared" si="9"/>
        <v>15.789473684210526</v>
      </c>
      <c r="P34" s="225">
        <f t="shared" si="10"/>
        <v>5.5555555555555554</v>
      </c>
      <c r="Q34" s="130"/>
      <c r="R34" s="160"/>
      <c r="S34" s="236"/>
      <c r="T34" s="236"/>
      <c r="U34" s="237"/>
      <c r="V34" s="236"/>
      <c r="W34" s="236"/>
      <c r="X34" s="238"/>
      <c r="Y34" s="239"/>
      <c r="Z34" s="239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50</v>
      </c>
      <c r="B35" s="97">
        <v>47</v>
      </c>
      <c r="C35" s="6">
        <v>193</v>
      </c>
      <c r="D35" s="154">
        <f t="shared" si="1"/>
        <v>0.13637455660604006</v>
      </c>
      <c r="E35" s="99">
        <v>74</v>
      </c>
      <c r="F35" s="6">
        <v>403</v>
      </c>
      <c r="G35" s="118">
        <f t="shared" si="2"/>
        <v>0.28233942383140903</v>
      </c>
      <c r="H35" s="97">
        <v>279</v>
      </c>
      <c r="I35" s="6">
        <v>1579</v>
      </c>
      <c r="J35" s="177">
        <f t="shared" si="3"/>
        <v>1.0766178245365223</v>
      </c>
      <c r="K35" s="221">
        <f t="shared" si="4"/>
        <v>63.513513513513509</v>
      </c>
      <c r="L35" s="225">
        <f t="shared" si="5"/>
        <v>47.890818858560799</v>
      </c>
      <c r="M35" s="119">
        <f t="shared" si="6"/>
        <v>16.845878136200717</v>
      </c>
      <c r="N35" s="120">
        <f t="shared" si="7"/>
        <v>12.222925902469918</v>
      </c>
      <c r="O35" s="226">
        <f t="shared" si="9"/>
        <v>26.523297491039425</v>
      </c>
      <c r="P35" s="225">
        <f t="shared" si="10"/>
        <v>25.52248258391387</v>
      </c>
      <c r="Q35" s="130"/>
      <c r="R35" s="160"/>
      <c r="S35" s="236"/>
      <c r="T35" s="236"/>
      <c r="U35" s="237"/>
      <c r="V35" s="236"/>
      <c r="W35" s="236"/>
      <c r="X35" s="238"/>
      <c r="Y35" s="239"/>
      <c r="Z35" s="239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58</v>
      </c>
      <c r="B36" s="97">
        <v>41</v>
      </c>
      <c r="C36" s="6">
        <v>123</v>
      </c>
      <c r="D36" s="154">
        <f t="shared" si="1"/>
        <v>8.6912282189341591E-2</v>
      </c>
      <c r="E36" s="99">
        <v>53</v>
      </c>
      <c r="F36" s="6">
        <v>229</v>
      </c>
      <c r="G36" s="118">
        <f t="shared" si="2"/>
        <v>0.16043604977020515</v>
      </c>
      <c r="H36" s="97">
        <v>51</v>
      </c>
      <c r="I36" s="6">
        <v>97</v>
      </c>
      <c r="J36" s="177">
        <f t="shared" si="3"/>
        <v>6.6138017086790804E-2</v>
      </c>
      <c r="K36" s="221">
        <f t="shared" si="4"/>
        <v>77.358490566037744</v>
      </c>
      <c r="L36" s="225">
        <f t="shared" si="5"/>
        <v>53.711790393013104</v>
      </c>
      <c r="M36" s="119">
        <f t="shared" si="6"/>
        <v>80.392156862745097</v>
      </c>
      <c r="N36" s="120">
        <f t="shared" si="7"/>
        <v>126.8041237113402</v>
      </c>
      <c r="O36" s="226">
        <f t="shared" si="9"/>
        <v>103.92156862745099</v>
      </c>
      <c r="P36" s="225">
        <f t="shared" si="10"/>
        <v>236.08247422680412</v>
      </c>
      <c r="Q36" s="130"/>
      <c r="R36" s="160"/>
      <c r="S36" s="236"/>
      <c r="T36" s="236"/>
      <c r="U36" s="237"/>
      <c r="V36" s="236"/>
      <c r="W36" s="236"/>
      <c r="X36" s="238"/>
      <c r="Y36" s="239"/>
      <c r="Z36" s="239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31</v>
      </c>
      <c r="B37" s="97">
        <v>31</v>
      </c>
      <c r="C37" s="6">
        <v>113</v>
      </c>
      <c r="D37" s="154">
        <f t="shared" si="1"/>
        <v>7.9846242986956098E-2</v>
      </c>
      <c r="E37" s="99">
        <v>23</v>
      </c>
      <c r="F37" s="6">
        <v>85</v>
      </c>
      <c r="G37" s="118">
        <f t="shared" si="2"/>
        <v>5.9550498823001903E-2</v>
      </c>
      <c r="H37" s="97">
        <v>18</v>
      </c>
      <c r="I37" s="6">
        <v>48</v>
      </c>
      <c r="J37" s="177">
        <f t="shared" si="3"/>
        <v>3.2728090929545969E-2</v>
      </c>
      <c r="K37" s="221">
        <f t="shared" si="4"/>
        <v>134.78260869565219</v>
      </c>
      <c r="L37" s="225">
        <f t="shared" si="5"/>
        <v>132.94117647058823</v>
      </c>
      <c r="M37" s="119">
        <f t="shared" si="6"/>
        <v>172.22222222222223</v>
      </c>
      <c r="N37" s="120">
        <f t="shared" si="7"/>
        <v>235.41666666666666</v>
      </c>
      <c r="O37" s="226">
        <f t="shared" si="9"/>
        <v>127.77777777777777</v>
      </c>
      <c r="P37" s="225">
        <f t="shared" si="10"/>
        <v>177.08333333333331</v>
      </c>
      <c r="Q37" s="130"/>
      <c r="R37" s="130"/>
      <c r="S37" s="161"/>
      <c r="T37" s="161"/>
      <c r="U37" s="240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36</v>
      </c>
      <c r="B38" s="97">
        <v>25</v>
      </c>
      <c r="C38" s="6">
        <v>97</v>
      </c>
      <c r="D38" s="154">
        <f t="shared" ref="D38:D69" si="11">IF($C$83&lt;&gt;0,C38/$C$83*100,0)</f>
        <v>6.8540580263139306E-2</v>
      </c>
      <c r="E38" s="99">
        <v>20</v>
      </c>
      <c r="F38" s="6">
        <v>57</v>
      </c>
      <c r="G38" s="118">
        <f t="shared" ref="G38:G69" si="12">IF($F$83&lt;&gt;0,F38/$F$83*100,0)</f>
        <v>3.9933863916601274E-2</v>
      </c>
      <c r="H38" s="97">
        <v>34</v>
      </c>
      <c r="I38" s="6">
        <v>182</v>
      </c>
      <c r="J38" s="177">
        <f t="shared" ref="J38:J69" si="13">IF($I$83&lt;&gt;0,I38/$I$83*100,0)</f>
        <v>0.12409401144119511</v>
      </c>
      <c r="K38" s="221">
        <f t="shared" ref="K38:K69" si="14">IF(OR(B38&lt;&gt;0)*(E38&lt;&gt;0),B38/E38*100," ")</f>
        <v>125</v>
      </c>
      <c r="L38" s="225">
        <f t="shared" ref="L38:L69" si="15">IF(OR(C38&lt;&gt;0)*(F38&lt;&gt;0),C38/F38*100," ")</f>
        <v>170.17543859649123</v>
      </c>
      <c r="M38" s="119">
        <f t="shared" ref="M38:M69" si="16">IF(OR(B38&lt;&gt;0)*(H38&lt;&gt;0),B38/H38*100," ")</f>
        <v>73.529411764705884</v>
      </c>
      <c r="N38" s="120">
        <f t="shared" ref="N38:N69" si="17">IF(OR(C38&lt;&gt;0)*(I38&lt;&gt;0),C38/I38*100," ")</f>
        <v>53.296703296703299</v>
      </c>
      <c r="O38" s="226">
        <f t="shared" si="9"/>
        <v>58.82352941176471</v>
      </c>
      <c r="P38" s="225">
        <f t="shared" si="10"/>
        <v>31.318681318681318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53</v>
      </c>
      <c r="B39" s="97">
        <v>34</v>
      </c>
      <c r="C39" s="6">
        <v>84</v>
      </c>
      <c r="D39" s="154">
        <f t="shared" si="11"/>
        <v>5.9354729300038156E-2</v>
      </c>
      <c r="E39" s="99">
        <v>36</v>
      </c>
      <c r="F39" s="6">
        <v>98</v>
      </c>
      <c r="G39" s="118">
        <f t="shared" si="12"/>
        <v>6.8658222172402195E-2</v>
      </c>
      <c r="H39" s="97">
        <v>33</v>
      </c>
      <c r="I39" s="6">
        <v>82</v>
      </c>
      <c r="J39" s="177">
        <f t="shared" si="13"/>
        <v>5.5910488671307691E-2</v>
      </c>
      <c r="K39" s="221">
        <f t="shared" si="14"/>
        <v>94.444444444444443</v>
      </c>
      <c r="L39" s="225">
        <f t="shared" si="15"/>
        <v>85.714285714285708</v>
      </c>
      <c r="M39" s="119">
        <f t="shared" si="16"/>
        <v>103.03030303030303</v>
      </c>
      <c r="N39" s="120">
        <f t="shared" si="17"/>
        <v>102.4390243902439</v>
      </c>
      <c r="O39" s="226">
        <f t="shared" ref="O39:O70" si="18">IF(OR(E39&lt;&gt;0)*(H39&lt;&gt;0),E39/H39*100," ")</f>
        <v>109.09090909090908</v>
      </c>
      <c r="P39" s="225">
        <f t="shared" si="10"/>
        <v>119.51219512195121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35</v>
      </c>
      <c r="B40" s="97">
        <v>21</v>
      </c>
      <c r="C40" s="6">
        <v>78</v>
      </c>
      <c r="D40" s="154">
        <f t="shared" si="11"/>
        <v>5.5115105778606864E-2</v>
      </c>
      <c r="E40" s="99">
        <v>32</v>
      </c>
      <c r="F40" s="6">
        <v>159</v>
      </c>
      <c r="G40" s="118">
        <f t="shared" si="12"/>
        <v>0.11139446250420357</v>
      </c>
      <c r="H40" s="97">
        <v>35</v>
      </c>
      <c r="I40" s="6">
        <v>116</v>
      </c>
      <c r="J40" s="177">
        <f t="shared" si="13"/>
        <v>7.9092886413069413E-2</v>
      </c>
      <c r="K40" s="221">
        <f t="shared" si="14"/>
        <v>65.625</v>
      </c>
      <c r="L40" s="225">
        <f t="shared" si="15"/>
        <v>49.056603773584904</v>
      </c>
      <c r="M40" s="119">
        <f t="shared" si="16"/>
        <v>60</v>
      </c>
      <c r="N40" s="120">
        <f t="shared" si="17"/>
        <v>67.241379310344826</v>
      </c>
      <c r="O40" s="226">
        <f t="shared" si="18"/>
        <v>91.428571428571431</v>
      </c>
      <c r="P40" s="225">
        <f t="shared" si="10"/>
        <v>137.06896551724137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21</v>
      </c>
      <c r="B41" s="97">
        <v>21</v>
      </c>
      <c r="C41" s="6">
        <v>78</v>
      </c>
      <c r="D41" s="154">
        <f t="shared" si="11"/>
        <v>5.5115105778606864E-2</v>
      </c>
      <c r="E41" s="99">
        <v>58</v>
      </c>
      <c r="F41" s="6">
        <v>279</v>
      </c>
      <c r="G41" s="118">
        <f t="shared" si="12"/>
        <v>0.19546575496020624</v>
      </c>
      <c r="H41" s="97">
        <v>48</v>
      </c>
      <c r="I41" s="6">
        <v>234</v>
      </c>
      <c r="J41" s="177">
        <f t="shared" si="13"/>
        <v>0.15954944328153658</v>
      </c>
      <c r="K41" s="221">
        <f t="shared" si="14"/>
        <v>36.206896551724135</v>
      </c>
      <c r="L41" s="225">
        <f t="shared" si="15"/>
        <v>27.956989247311824</v>
      </c>
      <c r="M41" s="119">
        <f t="shared" si="16"/>
        <v>43.75</v>
      </c>
      <c r="N41" s="120">
        <f t="shared" si="17"/>
        <v>33.333333333333329</v>
      </c>
      <c r="O41" s="226">
        <f t="shared" si="18"/>
        <v>120.83333333333333</v>
      </c>
      <c r="P41" s="225">
        <f t="shared" si="10"/>
        <v>119.23076923076923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60</v>
      </c>
      <c r="B42" s="97">
        <v>13</v>
      </c>
      <c r="C42" s="6">
        <v>74</v>
      </c>
      <c r="D42" s="154">
        <f t="shared" si="11"/>
        <v>5.2288690097652663E-2</v>
      </c>
      <c r="E42" s="99">
        <v>4</v>
      </c>
      <c r="F42" s="6">
        <v>11</v>
      </c>
      <c r="G42" s="118">
        <f t="shared" si="12"/>
        <v>7.7065351418002465E-3</v>
      </c>
      <c r="H42" s="97">
        <v>16</v>
      </c>
      <c r="I42" s="6">
        <v>54</v>
      </c>
      <c r="J42" s="177">
        <f t="shared" si="13"/>
        <v>3.681910229573921E-2</v>
      </c>
      <c r="K42" s="221">
        <f t="shared" si="14"/>
        <v>325</v>
      </c>
      <c r="L42" s="225">
        <f t="shared" si="15"/>
        <v>672.72727272727275</v>
      </c>
      <c r="M42" s="119">
        <f t="shared" si="16"/>
        <v>81.25</v>
      </c>
      <c r="N42" s="120">
        <f t="shared" si="17"/>
        <v>137.03703703703704</v>
      </c>
      <c r="O42" s="226">
        <f t="shared" si="18"/>
        <v>25</v>
      </c>
      <c r="P42" s="225">
        <f t="shared" si="10"/>
        <v>20.37037037037037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18</v>
      </c>
      <c r="B43" s="97">
        <v>11</v>
      </c>
      <c r="C43" s="6">
        <v>69</v>
      </c>
      <c r="D43" s="154">
        <f t="shared" si="11"/>
        <v>4.8755670496459916E-2</v>
      </c>
      <c r="E43" s="99">
        <v>20</v>
      </c>
      <c r="F43" s="6">
        <v>101</v>
      </c>
      <c r="G43" s="118">
        <f t="shared" si="12"/>
        <v>7.0760004483802263E-2</v>
      </c>
      <c r="H43" s="97">
        <v>40</v>
      </c>
      <c r="I43" s="6">
        <v>684</v>
      </c>
      <c r="J43" s="177">
        <f t="shared" si="13"/>
        <v>0.46637529574603004</v>
      </c>
      <c r="K43" s="221">
        <f t="shared" si="14"/>
        <v>55.000000000000007</v>
      </c>
      <c r="L43" s="225">
        <f t="shared" si="15"/>
        <v>68.316831683168317</v>
      </c>
      <c r="M43" s="119">
        <f t="shared" si="16"/>
        <v>27.500000000000004</v>
      </c>
      <c r="N43" s="120">
        <f t="shared" si="17"/>
        <v>10.087719298245613</v>
      </c>
      <c r="O43" s="226">
        <f t="shared" si="18"/>
        <v>50</v>
      </c>
      <c r="P43" s="225">
        <f t="shared" si="10"/>
        <v>14.76608187134503</v>
      </c>
      <c r="Q43" s="130"/>
      <c r="R43" s="130"/>
      <c r="S43" s="22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85</v>
      </c>
      <c r="B44" s="97">
        <v>15</v>
      </c>
      <c r="C44" s="6">
        <v>64</v>
      </c>
      <c r="D44" s="154">
        <f t="shared" si="11"/>
        <v>4.5222650895267169E-2</v>
      </c>
      <c r="E44" s="99">
        <v>9</v>
      </c>
      <c r="F44" s="6">
        <v>30</v>
      </c>
      <c r="G44" s="118">
        <f t="shared" si="12"/>
        <v>2.1017823114000671E-2</v>
      </c>
      <c r="H44" s="97">
        <v>10</v>
      </c>
      <c r="I44" s="6">
        <v>47</v>
      </c>
      <c r="J44" s="177">
        <f t="shared" si="13"/>
        <v>3.204625570184709E-2</v>
      </c>
      <c r="K44" s="221">
        <f t="shared" si="14"/>
        <v>166.66666666666669</v>
      </c>
      <c r="L44" s="225">
        <f t="shared" si="15"/>
        <v>213.33333333333334</v>
      </c>
      <c r="M44" s="119">
        <f t="shared" si="16"/>
        <v>150</v>
      </c>
      <c r="N44" s="120">
        <f t="shared" si="17"/>
        <v>136.17021276595744</v>
      </c>
      <c r="O44" s="226">
        <f t="shared" si="18"/>
        <v>90</v>
      </c>
      <c r="P44" s="225">
        <f t="shared" si="10"/>
        <v>63.829787234042556</v>
      </c>
      <c r="Q44" s="130"/>
      <c r="R44" s="130"/>
      <c r="S44" s="22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38</v>
      </c>
      <c r="B45" s="97">
        <v>8</v>
      </c>
      <c r="C45" s="6">
        <v>40</v>
      </c>
      <c r="D45" s="154">
        <f t="shared" si="11"/>
        <v>2.8264156809541981E-2</v>
      </c>
      <c r="E45" s="99">
        <v>7</v>
      </c>
      <c r="F45" s="6">
        <v>28</v>
      </c>
      <c r="G45" s="118">
        <f t="shared" si="12"/>
        <v>1.9616634906400629E-2</v>
      </c>
      <c r="H45" s="97">
        <v>5</v>
      </c>
      <c r="I45" s="6">
        <v>14</v>
      </c>
      <c r="J45" s="177">
        <f t="shared" si="13"/>
        <v>9.5456931877842405E-3</v>
      </c>
      <c r="K45" s="221">
        <f t="shared" si="14"/>
        <v>114.28571428571428</v>
      </c>
      <c r="L45" s="225">
        <f t="shared" si="15"/>
        <v>142.85714285714286</v>
      </c>
      <c r="M45" s="119">
        <f t="shared" si="16"/>
        <v>160</v>
      </c>
      <c r="N45" s="120">
        <f t="shared" si="17"/>
        <v>285.71428571428572</v>
      </c>
      <c r="O45" s="226">
        <f t="shared" si="18"/>
        <v>140</v>
      </c>
      <c r="P45" s="225">
        <f t="shared" si="10"/>
        <v>200</v>
      </c>
      <c r="Q45" s="130"/>
      <c r="R45" s="130"/>
      <c r="S45" s="22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70</v>
      </c>
      <c r="B46" s="97">
        <v>18</v>
      </c>
      <c r="C46" s="6">
        <v>34</v>
      </c>
      <c r="D46" s="154">
        <f t="shared" si="11"/>
        <v>2.4024533288110682E-2</v>
      </c>
      <c r="E46" s="99">
        <v>12</v>
      </c>
      <c r="F46" s="6">
        <v>18</v>
      </c>
      <c r="G46" s="118">
        <f t="shared" si="12"/>
        <v>1.2610693868400403E-2</v>
      </c>
      <c r="H46" s="97">
        <v>99</v>
      </c>
      <c r="I46" s="6">
        <v>116</v>
      </c>
      <c r="J46" s="177">
        <f t="shared" si="13"/>
        <v>7.9092886413069413E-2</v>
      </c>
      <c r="K46" s="221">
        <f t="shared" si="14"/>
        <v>150</v>
      </c>
      <c r="L46" s="225">
        <f t="shared" si="15"/>
        <v>188.88888888888889</v>
      </c>
      <c r="M46" s="119">
        <f t="shared" si="16"/>
        <v>18.181818181818183</v>
      </c>
      <c r="N46" s="120">
        <f t="shared" si="17"/>
        <v>29.310344827586203</v>
      </c>
      <c r="O46" s="226">
        <f t="shared" si="18"/>
        <v>12.121212121212121</v>
      </c>
      <c r="P46" s="225">
        <f t="shared" si="10"/>
        <v>15.517241379310345</v>
      </c>
      <c r="Q46" s="130"/>
      <c r="R46" s="130"/>
      <c r="S46" s="22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65</v>
      </c>
      <c r="B47" s="97">
        <v>13</v>
      </c>
      <c r="C47" s="6">
        <v>32</v>
      </c>
      <c r="D47" s="154">
        <f t="shared" si="11"/>
        <v>2.2611325447633585E-2</v>
      </c>
      <c r="E47" s="99">
        <v>7</v>
      </c>
      <c r="F47" s="6">
        <v>11</v>
      </c>
      <c r="G47" s="118">
        <f t="shared" si="12"/>
        <v>7.7065351418002465E-3</v>
      </c>
      <c r="H47" s="97">
        <v>25</v>
      </c>
      <c r="I47" s="6">
        <v>40</v>
      </c>
      <c r="J47" s="177">
        <f t="shared" si="13"/>
        <v>2.7273409107954973E-2</v>
      </c>
      <c r="K47" s="221">
        <f t="shared" si="14"/>
        <v>185.71428571428572</v>
      </c>
      <c r="L47" s="225">
        <f t="shared" si="15"/>
        <v>290.90909090909093</v>
      </c>
      <c r="M47" s="119">
        <f t="shared" si="16"/>
        <v>52</v>
      </c>
      <c r="N47" s="120">
        <f t="shared" si="17"/>
        <v>80</v>
      </c>
      <c r="O47" s="226">
        <f t="shared" si="18"/>
        <v>28.000000000000004</v>
      </c>
      <c r="P47" s="225">
        <f t="shared" si="10"/>
        <v>27.500000000000004</v>
      </c>
      <c r="Q47" s="130"/>
      <c r="R47" s="130"/>
      <c r="S47" s="22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75</v>
      </c>
      <c r="B48" s="97">
        <v>9</v>
      </c>
      <c r="C48" s="6">
        <v>32</v>
      </c>
      <c r="D48" s="154">
        <f t="shared" si="11"/>
        <v>2.2611325447633585E-2</v>
      </c>
      <c r="E48" s="99">
        <v>4</v>
      </c>
      <c r="F48" s="6">
        <v>13</v>
      </c>
      <c r="G48" s="118">
        <f t="shared" si="12"/>
        <v>9.1077233494002915E-3</v>
      </c>
      <c r="H48" s="97">
        <v>8</v>
      </c>
      <c r="I48" s="6">
        <v>20</v>
      </c>
      <c r="J48" s="177">
        <f t="shared" si="13"/>
        <v>1.3636704553977487E-2</v>
      </c>
      <c r="K48" s="221">
        <f t="shared" si="14"/>
        <v>225</v>
      </c>
      <c r="L48" s="225">
        <f t="shared" si="15"/>
        <v>246.15384615384616</v>
      </c>
      <c r="M48" s="119">
        <f t="shared" si="16"/>
        <v>112.5</v>
      </c>
      <c r="N48" s="120">
        <f t="shared" si="17"/>
        <v>160</v>
      </c>
      <c r="O48" s="226">
        <f t="shared" si="18"/>
        <v>50</v>
      </c>
      <c r="P48" s="225">
        <f t="shared" si="10"/>
        <v>65</v>
      </c>
      <c r="Q48" s="130"/>
      <c r="R48" s="130"/>
      <c r="S48" s="22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33</v>
      </c>
      <c r="B49" s="97">
        <v>3</v>
      </c>
      <c r="C49" s="6">
        <v>30</v>
      </c>
      <c r="D49" s="154">
        <f t="shared" si="11"/>
        <v>2.1198117607156487E-2</v>
      </c>
      <c r="E49" s="99">
        <v>5</v>
      </c>
      <c r="F49" s="6">
        <v>14</v>
      </c>
      <c r="G49" s="118">
        <f t="shared" si="12"/>
        <v>9.8083174532003145E-3</v>
      </c>
      <c r="H49" s="97">
        <v>7</v>
      </c>
      <c r="I49" s="6">
        <v>9</v>
      </c>
      <c r="J49" s="177">
        <f t="shared" si="13"/>
        <v>6.1365170492898684E-3</v>
      </c>
      <c r="K49" s="221">
        <f t="shared" si="14"/>
        <v>60</v>
      </c>
      <c r="L49" s="225">
        <f t="shared" si="15"/>
        <v>214.28571428571428</v>
      </c>
      <c r="M49" s="119">
        <f t="shared" si="16"/>
        <v>42.857142857142854</v>
      </c>
      <c r="N49" s="120">
        <f t="shared" si="17"/>
        <v>333.33333333333337</v>
      </c>
      <c r="O49" s="226">
        <f t="shared" si="18"/>
        <v>71.428571428571431</v>
      </c>
      <c r="P49" s="225">
        <f t="shared" si="10"/>
        <v>155.55555555555557</v>
      </c>
      <c r="Q49" s="130"/>
      <c r="R49" s="130"/>
      <c r="S49" s="22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23</v>
      </c>
      <c r="B50" s="97">
        <v>11</v>
      </c>
      <c r="C50" s="6">
        <v>30</v>
      </c>
      <c r="D50" s="154">
        <f t="shared" si="11"/>
        <v>2.1198117607156487E-2</v>
      </c>
      <c r="E50" s="99">
        <v>51</v>
      </c>
      <c r="F50" s="6">
        <v>231</v>
      </c>
      <c r="G50" s="118">
        <f t="shared" si="12"/>
        <v>0.16183723797780517</v>
      </c>
      <c r="H50" s="97">
        <v>34</v>
      </c>
      <c r="I50" s="6">
        <v>124</v>
      </c>
      <c r="J50" s="177">
        <f t="shared" si="13"/>
        <v>8.4547568234660406E-2</v>
      </c>
      <c r="K50" s="221">
        <f t="shared" si="14"/>
        <v>21.568627450980394</v>
      </c>
      <c r="L50" s="225">
        <f t="shared" si="15"/>
        <v>12.987012987012985</v>
      </c>
      <c r="M50" s="119">
        <f t="shared" si="16"/>
        <v>32.352941176470587</v>
      </c>
      <c r="N50" s="120">
        <f t="shared" si="17"/>
        <v>24.193548387096776</v>
      </c>
      <c r="O50" s="226">
        <f t="shared" si="18"/>
        <v>150</v>
      </c>
      <c r="P50" s="225">
        <f t="shared" si="10"/>
        <v>186.29032258064515</v>
      </c>
      <c r="Q50" s="130"/>
      <c r="R50" s="130"/>
      <c r="S50" s="22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48</v>
      </c>
      <c r="B51" s="97">
        <v>8</v>
      </c>
      <c r="C51" s="6">
        <v>29</v>
      </c>
      <c r="D51" s="154">
        <f t="shared" si="11"/>
        <v>2.0491513686917935E-2</v>
      </c>
      <c r="E51" s="99">
        <v>12</v>
      </c>
      <c r="F51" s="6">
        <v>44</v>
      </c>
      <c r="G51" s="118">
        <f t="shared" si="12"/>
        <v>3.0826140567200986E-2</v>
      </c>
      <c r="H51" s="97">
        <v>12</v>
      </c>
      <c r="I51" s="6">
        <v>56</v>
      </c>
      <c r="J51" s="177">
        <f t="shared" si="13"/>
        <v>3.8182772751136962E-2</v>
      </c>
      <c r="K51" s="221">
        <f t="shared" si="14"/>
        <v>66.666666666666657</v>
      </c>
      <c r="L51" s="225">
        <f t="shared" si="15"/>
        <v>65.909090909090907</v>
      </c>
      <c r="M51" s="119">
        <f t="shared" si="16"/>
        <v>66.666666666666657</v>
      </c>
      <c r="N51" s="120">
        <f t="shared" si="17"/>
        <v>51.785714285714292</v>
      </c>
      <c r="O51" s="226">
        <f t="shared" si="18"/>
        <v>100</v>
      </c>
      <c r="P51" s="225">
        <f t="shared" si="10"/>
        <v>78.571428571428569</v>
      </c>
      <c r="Q51" s="130"/>
      <c r="R51" s="130"/>
      <c r="S51" s="22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89</v>
      </c>
      <c r="B52" s="97">
        <v>7</v>
      </c>
      <c r="C52" s="6">
        <v>27</v>
      </c>
      <c r="D52" s="154">
        <f t="shared" si="11"/>
        <v>1.9078305846440838E-2</v>
      </c>
      <c r="E52" s="99">
        <v>15</v>
      </c>
      <c r="F52" s="6">
        <v>41</v>
      </c>
      <c r="G52" s="118">
        <f t="shared" si="12"/>
        <v>2.8724358255800917E-2</v>
      </c>
      <c r="H52" s="97">
        <v>20</v>
      </c>
      <c r="I52" s="6">
        <v>64</v>
      </c>
      <c r="J52" s="177">
        <f t="shared" si="13"/>
        <v>4.3637454572727954E-2</v>
      </c>
      <c r="K52" s="221">
        <f t="shared" si="14"/>
        <v>46.666666666666664</v>
      </c>
      <c r="L52" s="225">
        <f t="shared" si="15"/>
        <v>65.853658536585371</v>
      </c>
      <c r="M52" s="119">
        <f t="shared" si="16"/>
        <v>35</v>
      </c>
      <c r="N52" s="120">
        <f t="shared" si="17"/>
        <v>42.1875</v>
      </c>
      <c r="O52" s="226">
        <f t="shared" si="18"/>
        <v>75</v>
      </c>
      <c r="P52" s="225">
        <f t="shared" si="10"/>
        <v>64.0625</v>
      </c>
      <c r="Q52" s="130"/>
      <c r="R52" s="130"/>
      <c r="S52" s="22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82</v>
      </c>
      <c r="B53" s="97">
        <v>5</v>
      </c>
      <c r="C53" s="6">
        <v>25</v>
      </c>
      <c r="D53" s="154">
        <f t="shared" si="11"/>
        <v>1.7665098005963737E-2</v>
      </c>
      <c r="E53" s="99">
        <v>12</v>
      </c>
      <c r="F53" s="6">
        <v>76</v>
      </c>
      <c r="G53" s="118">
        <f t="shared" si="12"/>
        <v>5.3245151888801703E-2</v>
      </c>
      <c r="H53" s="97">
        <v>5</v>
      </c>
      <c r="I53" s="6">
        <v>16</v>
      </c>
      <c r="J53" s="177">
        <f t="shared" si="13"/>
        <v>1.0909363643181989E-2</v>
      </c>
      <c r="K53" s="221">
        <f t="shared" si="14"/>
        <v>41.666666666666671</v>
      </c>
      <c r="L53" s="225">
        <f t="shared" si="15"/>
        <v>32.894736842105267</v>
      </c>
      <c r="M53" s="119">
        <f t="shared" si="16"/>
        <v>100</v>
      </c>
      <c r="N53" s="120">
        <f t="shared" si="17"/>
        <v>156.25</v>
      </c>
      <c r="O53" s="226">
        <f t="shared" si="18"/>
        <v>240</v>
      </c>
      <c r="P53" s="225">
        <f t="shared" si="10"/>
        <v>475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94</v>
      </c>
      <c r="B54" s="97">
        <v>6</v>
      </c>
      <c r="C54" s="6">
        <v>25</v>
      </c>
      <c r="D54" s="154">
        <f t="shared" si="11"/>
        <v>1.7665098005963737E-2</v>
      </c>
      <c r="E54" s="99">
        <v>27</v>
      </c>
      <c r="F54" s="6">
        <v>92</v>
      </c>
      <c r="G54" s="118">
        <f t="shared" si="12"/>
        <v>6.4454657549602057E-2</v>
      </c>
      <c r="H54" s="97">
        <v>13</v>
      </c>
      <c r="I54" s="6">
        <v>33</v>
      </c>
      <c r="J54" s="177">
        <f t="shared" si="13"/>
        <v>2.2500562514062853E-2</v>
      </c>
      <c r="K54" s="221">
        <f t="shared" si="14"/>
        <v>22.222222222222221</v>
      </c>
      <c r="L54" s="225">
        <f t="shared" si="15"/>
        <v>27.173913043478258</v>
      </c>
      <c r="M54" s="119">
        <f t="shared" si="16"/>
        <v>46.153846153846153</v>
      </c>
      <c r="N54" s="120">
        <f t="shared" si="17"/>
        <v>75.757575757575751</v>
      </c>
      <c r="O54" s="226">
        <f t="shared" si="18"/>
        <v>207.69230769230771</v>
      </c>
      <c r="P54" s="225">
        <f t="shared" si="10"/>
        <v>278.78787878787881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73</v>
      </c>
      <c r="B55" s="97">
        <v>5</v>
      </c>
      <c r="C55" s="6">
        <v>24</v>
      </c>
      <c r="D55" s="154">
        <f t="shared" si="11"/>
        <v>1.6958494085725188E-2</v>
      </c>
      <c r="E55" s="99">
        <v>2</v>
      </c>
      <c r="F55" s="6">
        <v>10</v>
      </c>
      <c r="G55" s="118">
        <f t="shared" si="12"/>
        <v>7.0059410380002235E-3</v>
      </c>
      <c r="H55" s="97">
        <v>1</v>
      </c>
      <c r="I55" s="6">
        <v>4</v>
      </c>
      <c r="J55" s="177">
        <f t="shared" si="13"/>
        <v>2.7273409107954972E-3</v>
      </c>
      <c r="K55" s="221">
        <f t="shared" si="14"/>
        <v>250</v>
      </c>
      <c r="L55" s="225">
        <f t="shared" si="15"/>
        <v>240</v>
      </c>
      <c r="M55" s="119">
        <f t="shared" si="16"/>
        <v>500</v>
      </c>
      <c r="N55" s="120">
        <f t="shared" si="17"/>
        <v>600</v>
      </c>
      <c r="O55" s="226">
        <f t="shared" si="18"/>
        <v>200</v>
      </c>
      <c r="P55" s="225">
        <f t="shared" si="10"/>
        <v>250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92</v>
      </c>
      <c r="B56" s="97">
        <v>8</v>
      </c>
      <c r="C56" s="6">
        <v>18</v>
      </c>
      <c r="D56" s="154">
        <f t="shared" si="11"/>
        <v>1.2718870564293891E-2</v>
      </c>
      <c r="E56" s="99">
        <v>13</v>
      </c>
      <c r="F56" s="6">
        <v>59</v>
      </c>
      <c r="G56" s="118">
        <f t="shared" si="12"/>
        <v>4.1335052124201327E-2</v>
      </c>
      <c r="H56" s="97">
        <v>9</v>
      </c>
      <c r="I56" s="6">
        <v>48</v>
      </c>
      <c r="J56" s="177">
        <f t="shared" si="13"/>
        <v>3.2728090929545969E-2</v>
      </c>
      <c r="K56" s="221">
        <f t="shared" si="14"/>
        <v>61.53846153846154</v>
      </c>
      <c r="L56" s="225">
        <f t="shared" si="15"/>
        <v>30.508474576271187</v>
      </c>
      <c r="M56" s="119">
        <f t="shared" si="16"/>
        <v>88.888888888888886</v>
      </c>
      <c r="N56" s="120">
        <f t="shared" si="17"/>
        <v>37.5</v>
      </c>
      <c r="O56" s="226">
        <f t="shared" si="18"/>
        <v>144.44444444444443</v>
      </c>
      <c r="P56" s="225">
        <f t="shared" si="10"/>
        <v>122.91666666666667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37</v>
      </c>
      <c r="B57" s="97">
        <v>3</v>
      </c>
      <c r="C57" s="6">
        <v>14</v>
      </c>
      <c r="D57" s="154">
        <f t="shared" si="11"/>
        <v>9.8924548833396932E-3</v>
      </c>
      <c r="E57" s="99">
        <v>8</v>
      </c>
      <c r="F57" s="6">
        <v>33</v>
      </c>
      <c r="G57" s="118">
        <f t="shared" si="12"/>
        <v>2.311960542540074E-2</v>
      </c>
      <c r="H57" s="97">
        <v>6</v>
      </c>
      <c r="I57" s="6">
        <v>24</v>
      </c>
      <c r="J57" s="177">
        <f t="shared" si="13"/>
        <v>1.6364045464772985E-2</v>
      </c>
      <c r="K57" s="221">
        <f t="shared" si="14"/>
        <v>37.5</v>
      </c>
      <c r="L57" s="225">
        <f t="shared" si="15"/>
        <v>42.424242424242422</v>
      </c>
      <c r="M57" s="119">
        <f t="shared" si="16"/>
        <v>50</v>
      </c>
      <c r="N57" s="120">
        <f t="shared" si="17"/>
        <v>58.333333333333336</v>
      </c>
      <c r="O57" s="226">
        <f t="shared" si="18"/>
        <v>133.33333333333331</v>
      </c>
      <c r="P57" s="225">
        <f t="shared" si="10"/>
        <v>137.5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66</v>
      </c>
      <c r="B58" s="97">
        <v>6</v>
      </c>
      <c r="C58" s="6">
        <v>11</v>
      </c>
      <c r="D58" s="154">
        <f t="shared" si="11"/>
        <v>7.7726431226240447E-3</v>
      </c>
      <c r="E58" s="99">
        <v>3</v>
      </c>
      <c r="F58" s="6">
        <v>18</v>
      </c>
      <c r="G58" s="118">
        <f t="shared" si="12"/>
        <v>1.2610693868400403E-2</v>
      </c>
      <c r="H58" s="97">
        <v>1</v>
      </c>
      <c r="I58" s="6">
        <v>2</v>
      </c>
      <c r="J58" s="177">
        <f t="shared" si="13"/>
        <v>1.3636704553977486E-3</v>
      </c>
      <c r="K58" s="221">
        <f t="shared" si="14"/>
        <v>200</v>
      </c>
      <c r="L58" s="225">
        <f t="shared" si="15"/>
        <v>61.111111111111114</v>
      </c>
      <c r="M58" s="119">
        <f t="shared" si="16"/>
        <v>600</v>
      </c>
      <c r="N58" s="120">
        <f t="shared" si="17"/>
        <v>550</v>
      </c>
      <c r="O58" s="226">
        <f t="shared" si="18"/>
        <v>300</v>
      </c>
      <c r="P58" s="225">
        <f t="shared" si="10"/>
        <v>900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56</v>
      </c>
      <c r="B59" s="97">
        <v>5</v>
      </c>
      <c r="C59" s="6">
        <v>10</v>
      </c>
      <c r="D59" s="154">
        <f t="shared" si="11"/>
        <v>7.0660392023854952E-3</v>
      </c>
      <c r="E59" s="99">
        <v>1</v>
      </c>
      <c r="F59" s="6">
        <v>1</v>
      </c>
      <c r="G59" s="118">
        <f t="shared" si="12"/>
        <v>7.0059410380002242E-4</v>
      </c>
      <c r="H59" s="97">
        <v>4</v>
      </c>
      <c r="I59" s="6">
        <v>24</v>
      </c>
      <c r="J59" s="177">
        <f t="shared" si="13"/>
        <v>1.6364045464772985E-2</v>
      </c>
      <c r="K59" s="221">
        <f t="shared" si="14"/>
        <v>500</v>
      </c>
      <c r="L59" s="225">
        <f t="shared" si="15"/>
        <v>1000</v>
      </c>
      <c r="M59" s="119">
        <f t="shared" si="16"/>
        <v>125</v>
      </c>
      <c r="N59" s="120">
        <f t="shared" si="17"/>
        <v>41.666666666666671</v>
      </c>
      <c r="O59" s="226">
        <f t="shared" si="18"/>
        <v>25</v>
      </c>
      <c r="P59" s="225">
        <f t="shared" si="10"/>
        <v>4.1666666666666661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83</v>
      </c>
      <c r="B60" s="97">
        <v>2</v>
      </c>
      <c r="C60" s="6">
        <v>8</v>
      </c>
      <c r="D60" s="154">
        <f t="shared" si="11"/>
        <v>5.6528313619083961E-3</v>
      </c>
      <c r="E60" s="99">
        <v>0</v>
      </c>
      <c r="F60" s="6">
        <v>0</v>
      </c>
      <c r="G60" s="118">
        <f t="shared" si="12"/>
        <v>0</v>
      </c>
      <c r="H60" s="97">
        <v>0</v>
      </c>
      <c r="I60" s="6">
        <v>0</v>
      </c>
      <c r="J60" s="177">
        <f t="shared" si="13"/>
        <v>0</v>
      </c>
      <c r="K60" s="221" t="str">
        <f t="shared" si="14"/>
        <v xml:space="preserve"> </v>
      </c>
      <c r="L60" s="225" t="str">
        <f t="shared" si="15"/>
        <v xml:space="preserve"> </v>
      </c>
      <c r="M60" s="119" t="str">
        <f t="shared" si="16"/>
        <v xml:space="preserve"> </v>
      </c>
      <c r="N60" s="120" t="str">
        <f t="shared" si="17"/>
        <v xml:space="preserve"> </v>
      </c>
      <c r="O60" s="226" t="str">
        <f t="shared" si="18"/>
        <v xml:space="preserve"> </v>
      </c>
      <c r="P60" s="225" t="str">
        <f t="shared" si="10"/>
        <v xml:space="preserve"> 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93</v>
      </c>
      <c r="B61" s="97">
        <v>4</v>
      </c>
      <c r="C61" s="6">
        <v>8</v>
      </c>
      <c r="D61" s="154">
        <f t="shared" si="11"/>
        <v>5.6528313619083961E-3</v>
      </c>
      <c r="E61" s="99">
        <v>0</v>
      </c>
      <c r="F61" s="6">
        <v>0</v>
      </c>
      <c r="G61" s="118">
        <f t="shared" si="12"/>
        <v>0</v>
      </c>
      <c r="H61" s="97">
        <v>2</v>
      </c>
      <c r="I61" s="6">
        <v>12</v>
      </c>
      <c r="J61" s="177">
        <f t="shared" si="13"/>
        <v>8.1820227323864923E-3</v>
      </c>
      <c r="K61" s="221" t="str">
        <f t="shared" si="14"/>
        <v xml:space="preserve"> </v>
      </c>
      <c r="L61" s="225" t="str">
        <f t="shared" si="15"/>
        <v xml:space="preserve"> </v>
      </c>
      <c r="M61" s="119">
        <f t="shared" si="16"/>
        <v>200</v>
      </c>
      <c r="N61" s="120">
        <f t="shared" si="17"/>
        <v>66.666666666666657</v>
      </c>
      <c r="O61" s="226" t="str">
        <f t="shared" si="18"/>
        <v xml:space="preserve"> </v>
      </c>
      <c r="P61" s="225" t="str">
        <f t="shared" si="10"/>
        <v xml:space="preserve"> 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59</v>
      </c>
      <c r="B62" s="97">
        <v>3</v>
      </c>
      <c r="C62" s="6">
        <v>7</v>
      </c>
      <c r="D62" s="154">
        <f t="shared" si="11"/>
        <v>4.9462274416698466E-3</v>
      </c>
      <c r="E62" s="99">
        <v>8</v>
      </c>
      <c r="F62" s="6">
        <v>31</v>
      </c>
      <c r="G62" s="118">
        <f t="shared" si="12"/>
        <v>2.1718417217800694E-2</v>
      </c>
      <c r="H62" s="97">
        <v>12</v>
      </c>
      <c r="I62" s="6">
        <v>34</v>
      </c>
      <c r="J62" s="177">
        <f t="shared" si="13"/>
        <v>2.3182397741761725E-2</v>
      </c>
      <c r="K62" s="221">
        <f t="shared" si="14"/>
        <v>37.5</v>
      </c>
      <c r="L62" s="225">
        <f t="shared" si="15"/>
        <v>22.58064516129032</v>
      </c>
      <c r="M62" s="119">
        <f t="shared" si="16"/>
        <v>25</v>
      </c>
      <c r="N62" s="120">
        <f t="shared" si="17"/>
        <v>20.588235294117645</v>
      </c>
      <c r="O62" s="226">
        <f t="shared" si="18"/>
        <v>66.666666666666657</v>
      </c>
      <c r="P62" s="225">
        <f t="shared" si="10"/>
        <v>91.17647058823529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62</v>
      </c>
      <c r="B63" s="97">
        <v>2</v>
      </c>
      <c r="C63" s="6">
        <v>6</v>
      </c>
      <c r="D63" s="154">
        <f t="shared" si="11"/>
        <v>4.2396235214312971E-3</v>
      </c>
      <c r="E63" s="99">
        <v>0</v>
      </c>
      <c r="F63" s="6">
        <v>0</v>
      </c>
      <c r="G63" s="118">
        <f t="shared" si="12"/>
        <v>0</v>
      </c>
      <c r="H63" s="97">
        <v>2</v>
      </c>
      <c r="I63" s="6">
        <v>8</v>
      </c>
      <c r="J63" s="177">
        <f t="shared" si="13"/>
        <v>5.4546818215909943E-3</v>
      </c>
      <c r="K63" s="221" t="str">
        <f t="shared" si="14"/>
        <v xml:space="preserve"> </v>
      </c>
      <c r="L63" s="225" t="str">
        <f t="shared" si="15"/>
        <v xml:space="preserve"> </v>
      </c>
      <c r="M63" s="119">
        <f t="shared" si="16"/>
        <v>100</v>
      </c>
      <c r="N63" s="120">
        <f t="shared" si="17"/>
        <v>75</v>
      </c>
      <c r="O63" s="226" t="str">
        <f t="shared" si="18"/>
        <v xml:space="preserve"> </v>
      </c>
      <c r="P63" s="225" t="str">
        <f t="shared" si="10"/>
        <v xml:space="preserve"> 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91</v>
      </c>
      <c r="B64" s="97">
        <v>2</v>
      </c>
      <c r="C64" s="6">
        <v>6</v>
      </c>
      <c r="D64" s="154">
        <f t="shared" si="11"/>
        <v>4.2396235214312971E-3</v>
      </c>
      <c r="E64" s="99">
        <v>0</v>
      </c>
      <c r="F64" s="6">
        <v>0</v>
      </c>
      <c r="G64" s="118">
        <f t="shared" si="12"/>
        <v>0</v>
      </c>
      <c r="H64" s="97">
        <v>0</v>
      </c>
      <c r="I64" s="6">
        <v>0</v>
      </c>
      <c r="J64" s="177">
        <f t="shared" si="13"/>
        <v>0</v>
      </c>
      <c r="K64" s="221" t="str">
        <f t="shared" si="14"/>
        <v xml:space="preserve"> </v>
      </c>
      <c r="L64" s="225" t="str">
        <f t="shared" si="15"/>
        <v xml:space="preserve"> </v>
      </c>
      <c r="M64" s="119" t="str">
        <f t="shared" si="16"/>
        <v xml:space="preserve"> </v>
      </c>
      <c r="N64" s="120" t="str">
        <f t="shared" si="17"/>
        <v xml:space="preserve"> </v>
      </c>
      <c r="O64" s="226" t="str">
        <f t="shared" si="18"/>
        <v xml:space="preserve"> </v>
      </c>
      <c r="P64" s="225" t="str">
        <f t="shared" si="10"/>
        <v xml:space="preserve"> 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39</v>
      </c>
      <c r="B65" s="97">
        <v>1</v>
      </c>
      <c r="C65" s="6">
        <v>5</v>
      </c>
      <c r="D65" s="154">
        <f t="shared" si="11"/>
        <v>3.5330196011927476E-3</v>
      </c>
      <c r="E65" s="99">
        <v>1</v>
      </c>
      <c r="F65" s="6">
        <v>4</v>
      </c>
      <c r="G65" s="118">
        <f t="shared" si="12"/>
        <v>2.8023764152000897E-3</v>
      </c>
      <c r="H65" s="97">
        <v>0</v>
      </c>
      <c r="I65" s="6">
        <v>0</v>
      </c>
      <c r="J65" s="177">
        <f t="shared" si="13"/>
        <v>0</v>
      </c>
      <c r="K65" s="221">
        <f t="shared" si="14"/>
        <v>100</v>
      </c>
      <c r="L65" s="225">
        <f t="shared" si="15"/>
        <v>125</v>
      </c>
      <c r="M65" s="119" t="str">
        <f t="shared" si="16"/>
        <v xml:space="preserve"> </v>
      </c>
      <c r="N65" s="120" t="str">
        <f t="shared" si="17"/>
        <v xml:space="preserve"> </v>
      </c>
      <c r="O65" s="226" t="str">
        <f t="shared" si="18"/>
        <v xml:space="preserve"> </v>
      </c>
      <c r="P65" s="225" t="str">
        <f t="shared" si="10"/>
        <v xml:space="preserve"> 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46</v>
      </c>
      <c r="B66" s="97">
        <v>2</v>
      </c>
      <c r="C66" s="6">
        <v>4</v>
      </c>
      <c r="D66" s="154">
        <f t="shared" si="11"/>
        <v>2.8264156809541981E-3</v>
      </c>
      <c r="E66" s="99">
        <v>3</v>
      </c>
      <c r="F66" s="6">
        <v>3</v>
      </c>
      <c r="G66" s="118">
        <f t="shared" si="12"/>
        <v>2.1017823114000676E-3</v>
      </c>
      <c r="H66" s="97">
        <v>0</v>
      </c>
      <c r="I66" s="6">
        <v>0</v>
      </c>
      <c r="J66" s="177">
        <f t="shared" si="13"/>
        <v>0</v>
      </c>
      <c r="K66" s="221">
        <f t="shared" si="14"/>
        <v>66.666666666666657</v>
      </c>
      <c r="L66" s="225">
        <f t="shared" si="15"/>
        <v>133.33333333333331</v>
      </c>
      <c r="M66" s="119" t="str">
        <f t="shared" si="16"/>
        <v xml:space="preserve"> </v>
      </c>
      <c r="N66" s="120" t="str">
        <f t="shared" si="17"/>
        <v xml:space="preserve"> </v>
      </c>
      <c r="O66" s="226" t="str">
        <f t="shared" si="18"/>
        <v xml:space="preserve"> </v>
      </c>
      <c r="P66" s="225" t="str">
        <f t="shared" si="10"/>
        <v xml:space="preserve"> 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90</v>
      </c>
      <c r="B67" s="97">
        <v>1</v>
      </c>
      <c r="C67" s="6">
        <v>1</v>
      </c>
      <c r="D67" s="154">
        <f t="shared" si="11"/>
        <v>7.0660392023854952E-4</v>
      </c>
      <c r="E67" s="99">
        <v>2</v>
      </c>
      <c r="F67" s="6">
        <v>10</v>
      </c>
      <c r="G67" s="118">
        <f t="shared" si="12"/>
        <v>7.0059410380002235E-3</v>
      </c>
      <c r="H67" s="97">
        <v>0</v>
      </c>
      <c r="I67" s="6">
        <v>0</v>
      </c>
      <c r="J67" s="177">
        <f t="shared" si="13"/>
        <v>0</v>
      </c>
      <c r="K67" s="221">
        <f t="shared" si="14"/>
        <v>50</v>
      </c>
      <c r="L67" s="225">
        <f t="shared" si="15"/>
        <v>10</v>
      </c>
      <c r="M67" s="119" t="str">
        <f t="shared" si="16"/>
        <v xml:space="preserve"> </v>
      </c>
      <c r="N67" s="120" t="str">
        <f t="shared" si="17"/>
        <v xml:space="preserve"> </v>
      </c>
      <c r="O67" s="226" t="str">
        <f t="shared" si="18"/>
        <v xml:space="preserve"> </v>
      </c>
      <c r="P67" s="225" t="str">
        <f t="shared" si="10"/>
        <v xml:space="preserve"> 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32</v>
      </c>
      <c r="B68" s="97">
        <v>0</v>
      </c>
      <c r="C68" s="6">
        <v>0</v>
      </c>
      <c r="D68" s="154">
        <f t="shared" si="11"/>
        <v>0</v>
      </c>
      <c r="E68" s="99">
        <v>0</v>
      </c>
      <c r="F68" s="6">
        <v>0</v>
      </c>
      <c r="G68" s="118">
        <f t="shared" si="12"/>
        <v>0</v>
      </c>
      <c r="H68" s="97">
        <v>0</v>
      </c>
      <c r="I68" s="6">
        <v>0</v>
      </c>
      <c r="J68" s="177">
        <f t="shared" si="13"/>
        <v>0</v>
      </c>
      <c r="K68" s="221" t="str">
        <f t="shared" si="14"/>
        <v xml:space="preserve"> </v>
      </c>
      <c r="L68" s="225" t="str">
        <f t="shared" si="15"/>
        <v xml:space="preserve"> </v>
      </c>
      <c r="M68" s="119" t="str">
        <f t="shared" si="16"/>
        <v xml:space="preserve"> </v>
      </c>
      <c r="N68" s="120" t="str">
        <f t="shared" si="17"/>
        <v xml:space="preserve"> </v>
      </c>
      <c r="O68" s="226" t="str">
        <f t="shared" si="18"/>
        <v xml:space="preserve"> </v>
      </c>
      <c r="P68" s="225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61</v>
      </c>
      <c r="B69" s="97">
        <v>0</v>
      </c>
      <c r="C69" s="6">
        <v>0</v>
      </c>
      <c r="D69" s="154">
        <f t="shared" si="11"/>
        <v>0</v>
      </c>
      <c r="E69" s="99">
        <v>2</v>
      </c>
      <c r="F69" s="6">
        <v>6</v>
      </c>
      <c r="G69" s="118">
        <f t="shared" si="12"/>
        <v>4.2035646228001352E-3</v>
      </c>
      <c r="H69" s="97">
        <v>4</v>
      </c>
      <c r="I69" s="6">
        <v>9</v>
      </c>
      <c r="J69" s="177">
        <f t="shared" si="13"/>
        <v>6.1365170492898684E-3</v>
      </c>
      <c r="K69" s="221" t="str">
        <f t="shared" si="14"/>
        <v xml:space="preserve"> </v>
      </c>
      <c r="L69" s="225" t="str">
        <f t="shared" si="15"/>
        <v xml:space="preserve"> </v>
      </c>
      <c r="M69" s="119" t="str">
        <f t="shared" si="16"/>
        <v xml:space="preserve"> </v>
      </c>
      <c r="N69" s="120" t="str">
        <f t="shared" si="17"/>
        <v xml:space="preserve"> </v>
      </c>
      <c r="O69" s="226">
        <f t="shared" si="18"/>
        <v>50</v>
      </c>
      <c r="P69" s="225">
        <f t="shared" si="10"/>
        <v>66.666666666666657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64</v>
      </c>
      <c r="B70" s="97">
        <v>0</v>
      </c>
      <c r="C70" s="6">
        <v>0</v>
      </c>
      <c r="D70" s="154">
        <f t="shared" ref="D70:D82" si="19">IF($C$83&lt;&gt;0,C70/$C$83*100,0)</f>
        <v>0</v>
      </c>
      <c r="E70" s="99">
        <v>3</v>
      </c>
      <c r="F70" s="6">
        <v>16</v>
      </c>
      <c r="G70" s="118">
        <f t="shared" ref="G70:G78" si="20">IF($F$83&lt;&gt;0,F70/$F$83*100,0)</f>
        <v>1.1209505660800359E-2</v>
      </c>
      <c r="H70" s="97">
        <v>3</v>
      </c>
      <c r="I70" s="6">
        <v>3</v>
      </c>
      <c r="J70" s="177">
        <f t="shared" ref="J70:J78" si="21">IF($I$83&lt;&gt;0,I70/$I$83*100,0)</f>
        <v>2.0455056830966231E-3</v>
      </c>
      <c r="K70" s="221" t="str">
        <f t="shared" ref="K70:L83" si="22">IF(OR(B70&lt;&gt;0)*(E70&lt;&gt;0),B70/E70*100," ")</f>
        <v xml:space="preserve"> </v>
      </c>
      <c r="L70" s="225" t="str">
        <f t="shared" ref="L70:L80" si="23">IF(OR(C70&lt;&gt;0)*(F70&lt;&gt;0),C70/F70*100," ")</f>
        <v xml:space="preserve"> </v>
      </c>
      <c r="M70" s="119" t="str">
        <f t="shared" ref="M70:N83" si="24">IF(OR(B70&lt;&gt;0)*(H70&lt;&gt;0),B70/H70*100," ")</f>
        <v xml:space="preserve"> </v>
      </c>
      <c r="N70" s="120" t="str">
        <f t="shared" ref="N70:N80" si="25">IF(OR(C70&lt;&gt;0)*(I70&lt;&gt;0),C70/I70*100," ")</f>
        <v xml:space="preserve"> </v>
      </c>
      <c r="O70" s="226">
        <f t="shared" si="18"/>
        <v>100</v>
      </c>
      <c r="P70" s="225">
        <f t="shared" si="10"/>
        <v>533.33333333333326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67</v>
      </c>
      <c r="B71" s="97">
        <v>0</v>
      </c>
      <c r="C71" s="6">
        <v>0</v>
      </c>
      <c r="D71" s="154">
        <f t="shared" si="19"/>
        <v>0</v>
      </c>
      <c r="E71" s="99">
        <v>0</v>
      </c>
      <c r="F71" s="6">
        <v>0</v>
      </c>
      <c r="G71" s="118">
        <f t="shared" si="20"/>
        <v>0</v>
      </c>
      <c r="H71" s="97">
        <v>0</v>
      </c>
      <c r="I71" s="6">
        <v>0</v>
      </c>
      <c r="J71" s="177">
        <f t="shared" si="21"/>
        <v>0</v>
      </c>
      <c r="K71" s="221" t="str">
        <f t="shared" si="22"/>
        <v xml:space="preserve"> </v>
      </c>
      <c r="L71" s="225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6" t="str">
        <f t="shared" ref="O71:P83" si="26">IF(OR(E71&lt;&gt;0)*(H71&lt;&gt;0),E71/H71*100," ")</f>
        <v xml:space="preserve"> </v>
      </c>
      <c r="P71" s="225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68</v>
      </c>
      <c r="B72" s="97">
        <v>0</v>
      </c>
      <c r="C72" s="6">
        <v>0</v>
      </c>
      <c r="D72" s="154">
        <f t="shared" si="19"/>
        <v>0</v>
      </c>
      <c r="E72" s="99">
        <v>0</v>
      </c>
      <c r="F72" s="6">
        <v>0</v>
      </c>
      <c r="G72" s="118">
        <f t="shared" si="20"/>
        <v>0</v>
      </c>
      <c r="H72" s="97">
        <v>0</v>
      </c>
      <c r="I72" s="6">
        <v>0</v>
      </c>
      <c r="J72" s="177">
        <f t="shared" si="21"/>
        <v>0</v>
      </c>
      <c r="K72" s="221" t="str">
        <f t="shared" si="22"/>
        <v xml:space="preserve"> </v>
      </c>
      <c r="L72" s="225" t="str">
        <f t="shared" si="23"/>
        <v xml:space="preserve"> </v>
      </c>
      <c r="M72" s="119" t="str">
        <f t="shared" si="24"/>
        <v xml:space="preserve"> </v>
      </c>
      <c r="N72" s="120" t="str">
        <f t="shared" si="25"/>
        <v xml:space="preserve"> </v>
      </c>
      <c r="O72" s="226" t="str">
        <f t="shared" si="26"/>
        <v xml:space="preserve"> </v>
      </c>
      <c r="P72" s="225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69</v>
      </c>
      <c r="B73" s="97">
        <v>0</v>
      </c>
      <c r="C73" s="6">
        <v>0</v>
      </c>
      <c r="D73" s="154">
        <f t="shared" si="19"/>
        <v>0</v>
      </c>
      <c r="E73" s="99">
        <v>5</v>
      </c>
      <c r="F73" s="6">
        <v>19</v>
      </c>
      <c r="G73" s="118">
        <f t="shared" si="20"/>
        <v>1.3311287972200426E-2</v>
      </c>
      <c r="H73" s="97">
        <v>7</v>
      </c>
      <c r="I73" s="6">
        <v>58</v>
      </c>
      <c r="J73" s="177">
        <f t="shared" si="21"/>
        <v>3.9546443206534707E-2</v>
      </c>
      <c r="K73" s="221" t="str">
        <f t="shared" si="22"/>
        <v xml:space="preserve"> </v>
      </c>
      <c r="L73" s="225" t="str">
        <f t="shared" si="23"/>
        <v xml:space="preserve"> </v>
      </c>
      <c r="M73" s="119" t="str">
        <f t="shared" si="24"/>
        <v xml:space="preserve"> </v>
      </c>
      <c r="N73" s="120" t="str">
        <f t="shared" si="25"/>
        <v xml:space="preserve"> </v>
      </c>
      <c r="O73" s="226">
        <f t="shared" si="26"/>
        <v>71.428571428571431</v>
      </c>
      <c r="P73" s="225">
        <f t="shared" si="27"/>
        <v>32.758620689655174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71</v>
      </c>
      <c r="B74" s="97">
        <v>0</v>
      </c>
      <c r="C74" s="6">
        <v>0</v>
      </c>
      <c r="D74" s="154">
        <f t="shared" si="19"/>
        <v>0</v>
      </c>
      <c r="E74" s="99">
        <v>0</v>
      </c>
      <c r="F74" s="6">
        <v>0</v>
      </c>
      <c r="G74" s="118">
        <f t="shared" si="20"/>
        <v>0</v>
      </c>
      <c r="H74" s="97">
        <v>0</v>
      </c>
      <c r="I74" s="6">
        <v>0</v>
      </c>
      <c r="J74" s="177">
        <f t="shared" si="21"/>
        <v>0</v>
      </c>
      <c r="K74" s="221" t="str">
        <f t="shared" si="22"/>
        <v xml:space="preserve"> </v>
      </c>
      <c r="L74" s="225" t="str">
        <f t="shared" si="23"/>
        <v xml:space="preserve"> </v>
      </c>
      <c r="M74" s="119" t="str">
        <f t="shared" si="24"/>
        <v xml:space="preserve"> </v>
      </c>
      <c r="N74" s="120" t="str">
        <f t="shared" si="25"/>
        <v xml:space="preserve"> </v>
      </c>
      <c r="O74" s="226" t="str">
        <f t="shared" si="26"/>
        <v xml:space="preserve"> </v>
      </c>
      <c r="P74" s="225" t="str">
        <f t="shared" si="27"/>
        <v xml:space="preserve"> 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42</v>
      </c>
      <c r="B75" s="97">
        <v>0</v>
      </c>
      <c r="C75" s="6">
        <v>0</v>
      </c>
      <c r="D75" s="154">
        <f t="shared" si="19"/>
        <v>0</v>
      </c>
      <c r="E75" s="99">
        <v>5</v>
      </c>
      <c r="F75" s="6">
        <v>17</v>
      </c>
      <c r="G75" s="118">
        <f t="shared" si="20"/>
        <v>1.191009976460038E-2</v>
      </c>
      <c r="H75" s="97">
        <v>0</v>
      </c>
      <c r="I75" s="6">
        <v>0</v>
      </c>
      <c r="J75" s="177">
        <f t="shared" si="21"/>
        <v>0</v>
      </c>
      <c r="K75" s="221" t="str">
        <f t="shared" si="22"/>
        <v xml:space="preserve"> </v>
      </c>
      <c r="L75" s="225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6" t="str">
        <f t="shared" si="26"/>
        <v xml:space="preserve"> </v>
      </c>
      <c r="P75" s="225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84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0</v>
      </c>
      <c r="I76" s="6">
        <v>0</v>
      </c>
      <c r="J76" s="177">
        <f t="shared" si="21"/>
        <v>0</v>
      </c>
      <c r="K76" s="221" t="str">
        <f t="shared" si="22"/>
        <v xml:space="preserve"> </v>
      </c>
      <c r="L76" s="225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6" t="str">
        <f t="shared" si="26"/>
        <v xml:space="preserve"> </v>
      </c>
      <c r="P76" s="225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57</v>
      </c>
      <c r="B77" s="97">
        <v>0</v>
      </c>
      <c r="C77" s="6">
        <v>0</v>
      </c>
      <c r="D77" s="154">
        <f t="shared" si="19"/>
        <v>0</v>
      </c>
      <c r="E77" s="99">
        <v>7</v>
      </c>
      <c r="F77" s="6">
        <v>20</v>
      </c>
      <c r="G77" s="118">
        <f t="shared" si="20"/>
        <v>1.4011882076000447E-2</v>
      </c>
      <c r="H77" s="97">
        <v>2</v>
      </c>
      <c r="I77" s="6">
        <v>14</v>
      </c>
      <c r="J77" s="177">
        <f t="shared" si="21"/>
        <v>9.5456931877842405E-3</v>
      </c>
      <c r="K77" s="221" t="str">
        <f t="shared" si="22"/>
        <v xml:space="preserve"> </v>
      </c>
      <c r="L77" s="225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6">
        <f t="shared" si="26"/>
        <v>350</v>
      </c>
      <c r="P77" s="225">
        <f t="shared" si="27"/>
        <v>142.85714285714286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72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1" t="str">
        <f t="shared" si="22"/>
        <v xml:space="preserve"> </v>
      </c>
      <c r="L78" s="225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6" t="str">
        <f t="shared" si="26"/>
        <v xml:space="preserve"> </v>
      </c>
      <c r="P78" s="225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95</v>
      </c>
      <c r="B79" s="166">
        <v>0</v>
      </c>
      <c r="C79" s="5">
        <v>0</v>
      </c>
      <c r="D79" s="154">
        <f t="shared" si="19"/>
        <v>0</v>
      </c>
      <c r="E79" s="171">
        <v>2</v>
      </c>
      <c r="F79" s="5">
        <v>2</v>
      </c>
      <c r="G79" s="118">
        <f t="shared" ref="G79:G80" si="28">IF($F$83&lt;&gt;0,F79/$F$83*100,0)</f>
        <v>1.4011882076000448E-3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1" t="str">
        <f t="shared" si="22"/>
        <v xml:space="preserve"> </v>
      </c>
      <c r="L79" s="225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6" t="str">
        <f t="shared" si="26"/>
        <v xml:space="preserve"> </v>
      </c>
      <c r="P79" s="225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86</v>
      </c>
      <c r="B80" s="167">
        <v>0</v>
      </c>
      <c r="C80" s="181">
        <v>0</v>
      </c>
      <c r="D80" s="169">
        <f t="shared" si="19"/>
        <v>0</v>
      </c>
      <c r="E80" s="172">
        <v>0</v>
      </c>
      <c r="F80" s="181">
        <v>0</v>
      </c>
      <c r="G80" s="173">
        <f t="shared" si="28"/>
        <v>0</v>
      </c>
      <c r="H80" s="167">
        <v>0</v>
      </c>
      <c r="I80" s="162">
        <v>0</v>
      </c>
      <c r="J80" s="169">
        <f t="shared" si="29"/>
        <v>0</v>
      </c>
      <c r="K80" s="221" t="str">
        <f t="shared" si="22"/>
        <v xml:space="preserve"> </v>
      </c>
      <c r="L80" s="225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6" t="str">
        <f t="shared" si="26"/>
        <v xml:space="preserve"> </v>
      </c>
      <c r="P80" s="225" t="str">
        <f t="shared" si="27"/>
        <v xml:space="preserve"> 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105</v>
      </c>
      <c r="B81" s="168">
        <f>SUM(B6:B80)-B8</f>
        <v>24647</v>
      </c>
      <c r="C81" s="163">
        <f>SUM(C6:C80)-C8</f>
        <v>127914</v>
      </c>
      <c r="D81" s="193">
        <f t="shared" si="19"/>
        <v>90.384533853393819</v>
      </c>
      <c r="E81" s="174">
        <f>SUM(E6:E80)-E8</f>
        <v>25516</v>
      </c>
      <c r="F81" s="163">
        <f>SUM(F6:F80)-F8</f>
        <v>129596</v>
      </c>
      <c r="G81" s="194">
        <f>IF($F$83&lt;&gt;0,F81/$F$83*100,0)</f>
        <v>90.794193476067704</v>
      </c>
      <c r="H81" s="168">
        <f>SUM(H6:H80)-H8</f>
        <v>26390</v>
      </c>
      <c r="I81" s="163">
        <f>SUM(I6:I80)-I8</f>
        <v>126894</v>
      </c>
      <c r="J81" s="195">
        <f>IF($I$83&lt;&gt;0,I81/$I$83*100,0)</f>
        <v>86.520799383620954</v>
      </c>
      <c r="K81" s="179">
        <f t="shared" si="22"/>
        <v>96.594293776453981</v>
      </c>
      <c r="L81" s="164">
        <f t="shared" si="22"/>
        <v>98.702120435815914</v>
      </c>
      <c r="M81" s="178">
        <f t="shared" si="24"/>
        <v>93.395225464190972</v>
      </c>
      <c r="N81" s="180">
        <f t="shared" si="24"/>
        <v>100.80382051160812</v>
      </c>
      <c r="O81" s="179">
        <f t="shared" si="26"/>
        <v>96.688139446760133</v>
      </c>
      <c r="P81" s="164">
        <f t="shared" si="26"/>
        <v>102.12933629643639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106</v>
      </c>
      <c r="B82" s="196">
        <f>B8</f>
        <v>3641</v>
      </c>
      <c r="C82" s="197">
        <f>C8</f>
        <v>13608</v>
      </c>
      <c r="D82" s="198">
        <f t="shared" si="19"/>
        <v>9.615466146606181</v>
      </c>
      <c r="E82" s="175">
        <f>E8</f>
        <v>3538</v>
      </c>
      <c r="F82" s="137">
        <f>F8</f>
        <v>13140</v>
      </c>
      <c r="G82" s="199">
        <f>IF($F$83&lt;&gt;0,F82/$F$83*100,0)</f>
        <v>9.2058065239322939</v>
      </c>
      <c r="H82" s="196">
        <f>H8</f>
        <v>4618</v>
      </c>
      <c r="I82" s="197">
        <f>I8</f>
        <v>19769</v>
      </c>
      <c r="J82" s="200">
        <f>IF($I$83&lt;&gt;0,I82/$I$83*100,0)</f>
        <v>13.479200616379044</v>
      </c>
      <c r="K82" s="121">
        <f t="shared" si="22"/>
        <v>102.91124929338609</v>
      </c>
      <c r="L82" s="122">
        <f t="shared" si="22"/>
        <v>103.56164383561644</v>
      </c>
      <c r="M82" s="123">
        <f t="shared" si="24"/>
        <v>78.843655262018189</v>
      </c>
      <c r="N82" s="145">
        <f t="shared" si="24"/>
        <v>68.835044767059543</v>
      </c>
      <c r="O82" s="121">
        <f t="shared" si="26"/>
        <v>76.613252490255519</v>
      </c>
      <c r="P82" s="122">
        <f t="shared" si="26"/>
        <v>66.467701957610402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76</v>
      </c>
      <c r="B83" s="183">
        <f>B81+B82</f>
        <v>28288</v>
      </c>
      <c r="C83" s="184">
        <f>C81+C82</f>
        <v>141522</v>
      </c>
      <c r="D83" s="185">
        <f>D81+D82</f>
        <v>100</v>
      </c>
      <c r="E83" s="186">
        <f>SUM(E81:E82)</f>
        <v>29054</v>
      </c>
      <c r="F83" s="184">
        <f>SUM(F81:F82)</f>
        <v>142736</v>
      </c>
      <c r="G83" s="187">
        <f>G81+G82</f>
        <v>100</v>
      </c>
      <c r="H83" s="183">
        <f>SUM(H81:H82)</f>
        <v>31008</v>
      </c>
      <c r="I83" s="184">
        <f>SUM(I81:I82)</f>
        <v>146663</v>
      </c>
      <c r="J83" s="185">
        <f>J81+J82</f>
        <v>100</v>
      </c>
      <c r="K83" s="189">
        <f t="shared" si="22"/>
        <v>97.363529978660424</v>
      </c>
      <c r="L83" s="190">
        <f t="shared" si="22"/>
        <v>99.14947875798677</v>
      </c>
      <c r="M83" s="191">
        <f t="shared" si="24"/>
        <v>91.228070175438589</v>
      </c>
      <c r="N83" s="188">
        <f t="shared" si="24"/>
        <v>96.494685094400097</v>
      </c>
      <c r="O83" s="189">
        <f t="shared" si="26"/>
        <v>93.698400412796701</v>
      </c>
      <c r="P83" s="190">
        <f t="shared" si="26"/>
        <v>97.322433060826512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2be194-551f-45fb-b3b7-e68d1d89e47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2023-07-10T16:10:33Z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