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1F97B8DC-093B-4280-A147-0EF585A65D6E}" xr6:coauthVersionLast="47" xr6:coauthVersionMax="47" xr10:uidLastSave="{00000000-0000-0000-0000-000000000000}"/>
  <bookViews>
    <workbookView xWindow="-120" yWindow="-120" windowWidth="25440" windowHeight="15270" tabRatio="701" activeTab="2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1" i="5"/>
  <c r="C81" i="5"/>
  <c r="B81" i="5"/>
  <c r="E82" i="5"/>
  <c r="C82" i="5"/>
  <c r="B82" i="5"/>
  <c r="M12" i="3"/>
  <c r="P12" i="3"/>
  <c r="O12" i="3"/>
  <c r="N12" i="3"/>
  <c r="D39" i="3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<sst xmlns="http://schemas.openxmlformats.org/spreadsheetml/2006/main" count="174" uniqueCount="109">
  <si>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</si>
  <si>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</si>
  <si>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</si>
  <si>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</si>
  <si>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</si>
  <si>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</si>
  <si>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</si>
  <si>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</si>
  <si>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</si>
  <si>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</si>
  <si>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</si>
  <si>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</si>
  <si>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</si>
  <si>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</si>
  <si>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</si>
  <si>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</si>
  <si>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</si>
  <si>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</si>
  <si>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</si>
  <si>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</si>
  <si>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</si>
  <si>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</si>
  <si>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</si>
  <si>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</si>
  <si>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</si>
  <si>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</si>
  <si>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</si>
  <si>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</si>
  <si>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</si>
  <si>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</si>
  <si>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</si>
  <si>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</si>
  <si>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</si>
  <si>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</si>
  <si>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</si>
  <si>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</si>
  <si>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</si>
  <si>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</si>
  <si>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</si>
  <si>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</si>
  <si>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</si>
  <si>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</si>
  <si>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</si>
  <si>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</si>
  <si>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</si>
  <si>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</si>
  <si>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</si>
  <si>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</si>
  <si>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</si>
  <si>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</si>
  <si>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</si>
  <si>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</si>
  <si>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</si>
  <si>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</si>
  <si>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</si>
  <si>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</si>
  <si>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</si>
  <si>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</si>
  <si>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</si>
  <si>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</si>
  <si>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</si>
  <si>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</si>
  <si>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</si>
  <si>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</si>
  <si>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</si>
  <si>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</si>
  <si>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</si>
  <si>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</si>
  <si>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</si>
  <si>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</si>
  <si>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</si>
  <si>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</si>
  <si>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</si>
  <si>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</si>
  <si>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</si>
  <si>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</si>
  <si>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</si>
  <si>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</si>
  <si>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</si>
  <si>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</si>
  <si>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</si>
  <si>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</si>
  <si>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</si>
  <si>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</si>
  <si>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</si>
  <si>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</si>
  <si>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</si>
  <si>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</si>
  <si>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</si>
  <si>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</si>
  <si>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</si>
  <si>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</si>
  <si>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</si>
  <si>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</si>
  <si>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</si>
  <si>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</si>
  <si>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</si>
  <si>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</si>
  <si>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</si>
  <si>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</si>
  <si>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</si>
  <si>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</si>
  <si>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</si>
  <si>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</si>
  <si>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</si>
  <si>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</si>
  <si>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6.6.2023.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svibanj, 2023.</t>
  </si>
  <si>
    <t>IZVJEŠTAJ PO KAPACITETIMA I-V/2023</t>
  </si>
  <si>
    <t>TURISTIČKI PROMET PO ZEMLJAMA  I - V/2023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</si>
</sst>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37.254739080593446</c:v>
                </c:pt>
                <c:pt idx="1">
                  <c:v>32.670997325181503</c:v>
                </c:pt>
                <c:pt idx="2">
                  <c:v>12.342376767290791</c:v>
                </c:pt>
                <c:pt idx="3">
                  <c:v>0.27246598328653787</c:v>
                </c:pt>
                <c:pt idx="4">
                  <c:v>17.45942084364772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164</c:v>
                </c:pt>
                <c:pt idx="1">
                  <c:v>7429</c:v>
                </c:pt>
                <c:pt idx="2">
                  <c:v>19665</c:v>
                </c:pt>
                <c:pt idx="3">
                  <c:v>22424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212</c:v>
                </c:pt>
                <c:pt idx="1">
                  <c:v>5678</c:v>
                </c:pt>
                <c:pt idx="2">
                  <c:v>15764</c:v>
                </c:pt>
                <c:pt idx="3">
                  <c:v>19033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95</c:v>
                </c:pt>
                <c:pt idx="1">
                  <c:v>4014</c:v>
                </c:pt>
                <c:pt idx="2">
                  <c:v>17712</c:v>
                </c:pt>
                <c:pt idx="3">
                  <c:v>29220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6651</c:v>
                </c:pt>
                <c:pt idx="1">
                  <c:v>4076</c:v>
                </c:pt>
                <c:pt idx="2">
                  <c:v>1119</c:v>
                </c:pt>
                <c:pt idx="3" formatCode="General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5949</c:v>
                </c:pt>
                <c:pt idx="1">
                  <c:v>3291</c:v>
                </c:pt>
                <c:pt idx="2">
                  <c:v>655</c:v>
                </c:pt>
                <c:pt idx="3" formatCode="General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8683</c:v>
                </c:pt>
                <c:pt idx="1">
                  <c:v>2541</c:v>
                </c:pt>
                <c:pt idx="2">
                  <c:v>792</c:v>
                </c:pt>
                <c:pt idx="3" formatCode="General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9.3133201973508106E-2"/>
                  <c:y val="-0.18514063585426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5931649231610512"/>
                  <c:y val="0.298879662996674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10055166215"/>
                  <c:y val="0.11248036244364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6500125656833234"/>
                  <c:y val="-0.13208292217357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Hrvatska</c:v>
                </c:pt>
                <c:pt idx="3">
                  <c:v>Slovenija</c:v>
                </c:pt>
                <c:pt idx="4">
                  <c:v>Bosna i Hercegovina</c:v>
                </c:pt>
                <c:pt idx="5">
                  <c:v>Ostale azijske zemlje</c:v>
                </c:pt>
                <c:pt idx="6">
                  <c:v>Poljska</c:v>
                </c:pt>
                <c:pt idx="7">
                  <c:v>Mađarska</c:v>
                </c:pt>
                <c:pt idx="8">
                  <c:v>Ukrajina</c:v>
                </c:pt>
                <c:pt idx="9">
                  <c:v>Italija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31.836480012881928</c:v>
                </c:pt>
                <c:pt idx="1">
                  <c:v>19.296727184895936</c:v>
                </c:pt>
                <c:pt idx="2">
                  <c:v>13.367014210378002</c:v>
                </c:pt>
                <c:pt idx="3">
                  <c:v>8.9227486816150723</c:v>
                </c:pt>
                <c:pt idx="4">
                  <c:v>3.2124310615514671</c:v>
                </c:pt>
                <c:pt idx="5">
                  <c:v>2.5783986151926253</c:v>
                </c:pt>
                <c:pt idx="6">
                  <c:v>2.4998993599291497</c:v>
                </c:pt>
                <c:pt idx="7">
                  <c:v>2.4133488989976248</c:v>
                </c:pt>
                <c:pt idx="8">
                  <c:v>1.9785837929229901</c:v>
                </c:pt>
                <c:pt idx="9">
                  <c:v>1.9403405659997583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zoomScale="170" zoomScaleNormal="170" workbookViewId="0">
      <selection activeCell="A19" sqref="A19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D27" sqref="D27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0" t="s">
        <v>107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71" t="s">
        <v>1</v>
      </c>
      <c r="B4" s="272"/>
      <c r="C4" s="275" t="s">
        <v>2</v>
      </c>
      <c r="D4" s="276"/>
      <c r="E4" s="276"/>
      <c r="F4" s="277"/>
      <c r="G4" s="275" t="s">
        <v>3</v>
      </c>
      <c r="H4" s="276"/>
      <c r="I4" s="276"/>
      <c r="J4" s="277"/>
      <c r="K4" s="268" t="s">
        <v>80</v>
      </c>
      <c r="L4" s="269"/>
      <c r="M4" s="269"/>
      <c r="N4" s="269"/>
      <c r="O4" s="269"/>
      <c r="P4" s="269"/>
      <c r="Q4" s="27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73"/>
      <c r="B5" s="27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80" t="s">
        <v>8</v>
      </c>
      <c r="B6" s="33" t="s">
        <v>101</v>
      </c>
      <c r="C6" s="100">
        <v>1262</v>
      </c>
      <c r="D6" s="34">
        <v>5389</v>
      </c>
      <c r="E6" s="34">
        <f>SUM(C6:D6)</f>
        <v>6651</v>
      </c>
      <c r="F6" s="35">
        <f>E6/E42*100</f>
        <v>51.985305612005625</v>
      </c>
      <c r="G6" s="93">
        <v>2442</v>
      </c>
      <c r="H6" s="34">
        <v>19982</v>
      </c>
      <c r="I6" s="34">
        <f>SUM(G6:H6)</f>
        <v>22424</v>
      </c>
      <c r="J6" s="85">
        <f>I6/I42*100</f>
        <v>37.254739080593446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81"/>
      <c r="B7" s="4" t="s">
        <v>98</v>
      </c>
      <c r="C7" s="99">
        <v>1057</v>
      </c>
      <c r="D7" s="6">
        <v>4892</v>
      </c>
      <c r="E7" s="6">
        <f>SUM(C7:D7)</f>
        <v>5949</v>
      </c>
      <c r="F7" s="7">
        <f>E7/E43*100</f>
        <v>54.693389721430542</v>
      </c>
      <c r="G7" s="97">
        <v>2097</v>
      </c>
      <c r="H7" s="6">
        <v>16936</v>
      </c>
      <c r="I7" s="6">
        <f>SUM(G7:H7)</f>
        <v>19033</v>
      </c>
      <c r="J7" s="86">
        <f>I7/I43*100</f>
        <v>38.069806980698068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81"/>
      <c r="B8" s="4" t="s">
        <v>9</v>
      </c>
      <c r="C8" s="99">
        <v>1697</v>
      </c>
      <c r="D8" s="6">
        <v>6986</v>
      </c>
      <c r="E8" s="6">
        <f>SUM(C8:D8)</f>
        <v>8683</v>
      </c>
      <c r="F8" s="7">
        <f>E8/E44*100</f>
        <v>67.873055577268815</v>
      </c>
      <c r="G8" s="97">
        <v>3513</v>
      </c>
      <c r="H8" s="6">
        <v>25707</v>
      </c>
      <c r="I8" s="6">
        <f>SUM(G8:H8)</f>
        <v>29220</v>
      </c>
      <c r="J8" s="86">
        <f>I8/I44*100</f>
        <v>48.95538391944644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81"/>
      <c r="B9" s="4" t="s">
        <v>103</v>
      </c>
      <c r="C9" s="8">
        <f>C6/C7*100</f>
        <v>119.39451277199622</v>
      </c>
      <c r="D9" s="9">
        <f>D6/D7*100</f>
        <v>110.15944399018807</v>
      </c>
      <c r="E9" s="9">
        <f>E6/E7*100</f>
        <v>111.80030257186083</v>
      </c>
      <c r="F9" s="7"/>
      <c r="G9" s="10">
        <f>G6/G7*100</f>
        <v>116.45207439198855</v>
      </c>
      <c r="H9" s="9">
        <f>H6/H7*100</f>
        <v>117.98535663675011</v>
      </c>
      <c r="I9" s="9">
        <f>I6/I7*100</f>
        <v>117.81642410550097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81"/>
      <c r="B10" s="4" t="s">
        <v>102</v>
      </c>
      <c r="C10" s="8">
        <f>C6/C8*100</f>
        <v>74.366529169121975</v>
      </c>
      <c r="D10" s="9">
        <f>D6/D8*100</f>
        <v>77.139994274262818</v>
      </c>
      <c r="E10" s="9">
        <f>E6/E8*100</f>
        <v>76.597950017275139</v>
      </c>
      <c r="F10" s="7"/>
      <c r="G10" s="10">
        <f>G6/G8*100</f>
        <v>69.513236549957298</v>
      </c>
      <c r="H10" s="9">
        <f>H6/H8*100</f>
        <v>77.729801221457194</v>
      </c>
      <c r="I10" s="9">
        <f>I6/I8*100</f>
        <v>76.741957563312795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82"/>
      <c r="B11" s="18" t="s">
        <v>7</v>
      </c>
      <c r="C11" s="54">
        <f>C6/E6*100</f>
        <v>18.974590287174863</v>
      </c>
      <c r="D11" s="20">
        <f>D6/E6*100</f>
        <v>81.025409712825137</v>
      </c>
      <c r="E11" s="20">
        <f>SUM(C11:D11)</f>
        <v>100</v>
      </c>
      <c r="F11" s="21"/>
      <c r="G11" s="19">
        <f>G6/I6*100</f>
        <v>10.890117731002498</v>
      </c>
      <c r="H11" s="20">
        <f>H6/I6*100</f>
        <v>89.109882268997495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83" t="s">
        <v>10</v>
      </c>
      <c r="B12" s="33" t="s">
        <v>101</v>
      </c>
      <c r="C12" s="100">
        <v>617</v>
      </c>
      <c r="D12" s="34">
        <v>3459</v>
      </c>
      <c r="E12" s="37">
        <f>SUM(C12:D12)</f>
        <v>4076</v>
      </c>
      <c r="F12" s="38">
        <f>E12/E42*100</f>
        <v>31.858683758011569</v>
      </c>
      <c r="G12" s="96">
        <v>3680</v>
      </c>
      <c r="H12" s="37">
        <v>15985</v>
      </c>
      <c r="I12" s="37">
        <f>SUM(G12:H12)</f>
        <v>19665</v>
      </c>
      <c r="J12" s="88">
        <f>I12/I42*100</f>
        <v>32.670997325181503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83"/>
      <c r="B13" s="4" t="s">
        <v>98</v>
      </c>
      <c r="C13" s="99">
        <v>575</v>
      </c>
      <c r="D13" s="6">
        <v>2716</v>
      </c>
      <c r="E13" s="6">
        <f>SUM(C13:D13)</f>
        <v>3291</v>
      </c>
      <c r="F13" s="7">
        <f>E13/E43*100</f>
        <v>30.256504550887193</v>
      </c>
      <c r="G13" s="97">
        <v>2599</v>
      </c>
      <c r="H13" s="6">
        <v>13165</v>
      </c>
      <c r="I13" s="6">
        <f>SUM(G13:H13)</f>
        <v>15764</v>
      </c>
      <c r="J13" s="86">
        <f>I13/I43*100</f>
        <v>31.531153115311533</v>
      </c>
      <c r="K13" s="74"/>
      <c r="L13" s="105" t="str">
        <f>B6</f>
        <v>2023.</v>
      </c>
      <c r="M13" s="116">
        <f>E6</f>
        <v>6651</v>
      </c>
      <c r="N13" s="116">
        <f>E12</f>
        <v>4076</v>
      </c>
      <c r="O13" s="116">
        <f>E18</f>
        <v>1119</v>
      </c>
      <c r="P13" s="1">
        <f>E24</f>
        <v>30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83"/>
      <c r="B14" s="4" t="s">
        <v>9</v>
      </c>
      <c r="C14" s="99">
        <v>451</v>
      </c>
      <c r="D14" s="6">
        <v>2090</v>
      </c>
      <c r="E14" s="6">
        <f>C14+D14</f>
        <v>2541</v>
      </c>
      <c r="F14" s="7">
        <f>E14/E44*100</f>
        <v>19.862424763542563</v>
      </c>
      <c r="G14" s="97">
        <v>5901</v>
      </c>
      <c r="H14" s="6">
        <v>11811</v>
      </c>
      <c r="I14" s="6">
        <f>SUM(G14:H14)</f>
        <v>17712</v>
      </c>
      <c r="J14" s="86">
        <f>I14/I44*100</f>
        <v>29.674803558563838</v>
      </c>
      <c r="K14" s="74"/>
      <c r="L14" s="105" t="str">
        <f>B7</f>
        <v>2022.</v>
      </c>
      <c r="M14" s="116">
        <f>E7</f>
        <v>5949</v>
      </c>
      <c r="N14" s="116">
        <f>E13</f>
        <v>3291</v>
      </c>
      <c r="O14" s="117">
        <f>E19</f>
        <v>655</v>
      </c>
      <c r="P14" s="1">
        <f>E25</f>
        <v>47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83"/>
      <c r="B15" s="4" t="s">
        <v>103</v>
      </c>
      <c r="C15" s="12">
        <f>C12/C13*100</f>
        <v>107.30434782608695</v>
      </c>
      <c r="D15" s="13">
        <f>D12/D13*11</f>
        <v>14.009204712812959</v>
      </c>
      <c r="E15" s="13">
        <f>E12/E13*100</f>
        <v>123.85293223944089</v>
      </c>
      <c r="F15" s="7"/>
      <c r="G15" s="17">
        <f>G12/G13*100</f>
        <v>141.59292035398229</v>
      </c>
      <c r="H15" s="13">
        <f>H12/H13*100</f>
        <v>121.42043296619825</v>
      </c>
      <c r="I15" s="13">
        <f>I12/I13*100</f>
        <v>124.74625729510277</v>
      </c>
      <c r="J15" s="86"/>
      <c r="K15" s="74"/>
      <c r="L15" s="105" t="str">
        <f>B8</f>
        <v>2019.</v>
      </c>
      <c r="M15" s="116">
        <f>E8</f>
        <v>8683</v>
      </c>
      <c r="N15" s="116">
        <f>E14</f>
        <v>2541</v>
      </c>
      <c r="O15" s="117">
        <f>E20</f>
        <v>792</v>
      </c>
      <c r="P15" s="1">
        <f>E26</f>
        <v>28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83"/>
      <c r="B16" s="4" t="s">
        <v>102</v>
      </c>
      <c r="C16" s="12">
        <f>C12/C14*100</f>
        <v>136.80709534368071</v>
      </c>
      <c r="D16" s="13">
        <f>D12/D14*100</f>
        <v>165.50239234449762</v>
      </c>
      <c r="E16" s="13">
        <f>E12/E14*100</f>
        <v>160.40928768201493</v>
      </c>
      <c r="F16" s="7"/>
      <c r="G16" s="17">
        <f>G12/G14*100</f>
        <v>62.36231147263176</v>
      </c>
      <c r="H16" s="13">
        <f>H12/H14*100</f>
        <v>135.33993734654135</v>
      </c>
      <c r="I16" s="13">
        <f>I12/I14*100</f>
        <v>111.02642276422765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83"/>
      <c r="B17" s="11" t="s">
        <v>7</v>
      </c>
      <c r="C17" s="55">
        <f>C12/E12*100</f>
        <v>15.137389597644749</v>
      </c>
      <c r="D17" s="15">
        <f>D12/E12*100</f>
        <v>84.862610402355259</v>
      </c>
      <c r="E17" s="15">
        <f>SUM(C17:D17)</f>
        <v>100</v>
      </c>
      <c r="F17" s="16"/>
      <c r="G17" s="14">
        <f>G12/I12*100</f>
        <v>18.71345029239766</v>
      </c>
      <c r="H17" s="15">
        <f>H12/I12*100</f>
        <v>81.286549707602347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84" t="s">
        <v>11</v>
      </c>
      <c r="B18" s="33" t="s">
        <v>101</v>
      </c>
      <c r="C18" s="100">
        <v>69</v>
      </c>
      <c r="D18" s="34">
        <v>1050</v>
      </c>
      <c r="E18" s="34">
        <f>C18+D18</f>
        <v>1119</v>
      </c>
      <c r="F18" s="35">
        <f>E18/E42*100</f>
        <v>8.7462873221822726</v>
      </c>
      <c r="G18" s="93">
        <v>519</v>
      </c>
      <c r="H18" s="34">
        <v>6910</v>
      </c>
      <c r="I18" s="34">
        <f>G18+H18</f>
        <v>7429</v>
      </c>
      <c r="J18" s="85">
        <f>I18/I42*100</f>
        <v>12.342376767290791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85"/>
      <c r="B19" s="4" t="s">
        <v>98</v>
      </c>
      <c r="C19" s="99">
        <v>58</v>
      </c>
      <c r="D19" s="6">
        <v>597</v>
      </c>
      <c r="E19" s="6">
        <f>SUM(C19:D19)</f>
        <v>655</v>
      </c>
      <c r="F19" s="7">
        <f>E19/E43*100</f>
        <v>6.0218810333731732</v>
      </c>
      <c r="G19" s="97">
        <v>1130</v>
      </c>
      <c r="H19" s="6">
        <v>4548</v>
      </c>
      <c r="I19" s="6">
        <f>SUM(G19:H19)</f>
        <v>5678</v>
      </c>
      <c r="J19" s="86">
        <f>I19/I43*100</f>
        <v>11.357135713571358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85"/>
      <c r="B20" s="4" t="s">
        <v>9</v>
      </c>
      <c r="C20" s="99">
        <v>85</v>
      </c>
      <c r="D20" s="6">
        <v>707</v>
      </c>
      <c r="E20" s="6">
        <f>C20+D20</f>
        <v>792</v>
      </c>
      <c r="F20" s="7">
        <f>E20/E44*100</f>
        <v>6.1908856405846944</v>
      </c>
      <c r="G20" s="97">
        <v>257</v>
      </c>
      <c r="H20" s="6">
        <v>3757</v>
      </c>
      <c r="I20" s="6">
        <f>G20+H20</f>
        <v>4014</v>
      </c>
      <c r="J20" s="86">
        <f>I20/I44*100</f>
        <v>6.7250825137802197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85"/>
      <c r="B21" s="4" t="s">
        <v>103</v>
      </c>
      <c r="C21" s="12">
        <f>C18/C19*100</f>
        <v>118.96551724137932</v>
      </c>
      <c r="D21" s="13">
        <f>D18/D19*100</f>
        <v>175.87939698492463</v>
      </c>
      <c r="E21" s="13">
        <f>E18/E19*100</f>
        <v>170.83969465648855</v>
      </c>
      <c r="F21" s="7"/>
      <c r="G21" s="17">
        <f>G18/G19*100</f>
        <v>45.929203539823007</v>
      </c>
      <c r="H21" s="13">
        <f>H18/H19*100</f>
        <v>151.9349164467898</v>
      </c>
      <c r="I21" s="13">
        <f>I18/I19*100</f>
        <v>130.83832335329342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85"/>
      <c r="B22" s="4" t="s">
        <v>102</v>
      </c>
      <c r="C22" s="12">
        <f>C18/C20*100</f>
        <v>81.17647058823529</v>
      </c>
      <c r="D22" s="253">
        <f>D18/D20*100</f>
        <v>148.51485148514851</v>
      </c>
      <c r="E22" s="13">
        <f>E18/E20*100</f>
        <v>141.28787878787878</v>
      </c>
      <c r="F22" s="7"/>
      <c r="G22" s="17">
        <f>G18/G20*100</f>
        <v>201.9455252918288</v>
      </c>
      <c r="H22" s="13">
        <f>H18/H20*100</f>
        <v>183.92334309289328</v>
      </c>
      <c r="I22" s="13">
        <f>I18/I20*100</f>
        <v>185.07722969606377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86"/>
      <c r="B23" s="18" t="s">
        <v>7</v>
      </c>
      <c r="C23" s="54">
        <f>C18/E18*100</f>
        <v>6.1662198391420908</v>
      </c>
      <c r="D23" s="20">
        <f>D18/E18*100</f>
        <v>93.833780160857899</v>
      </c>
      <c r="E23" s="20">
        <f>SUM(C23:D23)</f>
        <v>99.999999999999986</v>
      </c>
      <c r="F23" s="21"/>
      <c r="G23" s="19">
        <f>G18/I18*100</f>
        <v>6.9861354152645037</v>
      </c>
      <c r="H23" s="20">
        <f>H18/I18*100</f>
        <v>93.013864584735501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87" t="s">
        <v>12</v>
      </c>
      <c r="B24" s="33" t="s">
        <v>101</v>
      </c>
      <c r="C24" s="98">
        <v>0</v>
      </c>
      <c r="D24" s="37">
        <v>30</v>
      </c>
      <c r="E24" s="36">
        <f>SUM(C24:D24)</f>
        <v>30</v>
      </c>
      <c r="F24" s="38">
        <f>E24/E42*100</f>
        <v>0.23448491480381428</v>
      </c>
      <c r="G24" s="96">
        <v>0</v>
      </c>
      <c r="H24" s="37">
        <v>164</v>
      </c>
      <c r="I24" s="37">
        <f>SUM(G24:H24)</f>
        <v>164</v>
      </c>
      <c r="J24" s="88">
        <f>I24/I42*100</f>
        <v>0.27246598328653787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87"/>
      <c r="B25" s="4" t="s">
        <v>98</v>
      </c>
      <c r="C25" s="99">
        <v>0</v>
      </c>
      <c r="D25" s="6">
        <v>47</v>
      </c>
      <c r="E25" s="6">
        <f>SUM(C25:D25)</f>
        <v>47</v>
      </c>
      <c r="F25" s="7">
        <f>E25/E43*100</f>
        <v>0.43210444056265512</v>
      </c>
      <c r="G25" s="97">
        <v>0</v>
      </c>
      <c r="H25" s="6">
        <v>212</v>
      </c>
      <c r="I25" s="6">
        <f>SUM(G25:H25)</f>
        <v>212</v>
      </c>
      <c r="J25" s="86">
        <f>I25/I43*100</f>
        <v>0.42404240424042405</v>
      </c>
      <c r="K25" s="74"/>
      <c r="L25" s="105" t="s">
        <v>12</v>
      </c>
      <c r="M25" s="105">
        <f>I24</f>
        <v>164</v>
      </c>
      <c r="N25" s="105">
        <f>I25</f>
        <v>212</v>
      </c>
      <c r="O25" s="105">
        <f>I26</f>
        <v>95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87"/>
      <c r="B26" s="4" t="s">
        <v>9</v>
      </c>
      <c r="C26" s="99">
        <v>0</v>
      </c>
      <c r="D26" s="6">
        <v>28</v>
      </c>
      <c r="E26" s="5">
        <f>SUM(C26:D26)</f>
        <v>28</v>
      </c>
      <c r="F26" s="7">
        <f>E26/E44*100</f>
        <v>0.21886969436410536</v>
      </c>
      <c r="G26" s="97">
        <v>0</v>
      </c>
      <c r="H26" s="6">
        <v>95</v>
      </c>
      <c r="I26" s="5">
        <f>SUM(G26:H26)</f>
        <v>95</v>
      </c>
      <c r="J26" s="86">
        <f>I26/I44*100</f>
        <v>0.15916363697287517</v>
      </c>
      <c r="K26" s="74"/>
      <c r="L26" s="105" t="str">
        <f>A18</f>
        <v>OSTALI UGOSTITELJSKI OBJEKTI ZA SMJEŠTAJ</v>
      </c>
      <c r="M26" s="117">
        <f>I18</f>
        <v>7429</v>
      </c>
      <c r="N26" s="117">
        <f>I19</f>
        <v>5678</v>
      </c>
      <c r="O26" s="117">
        <f>I20</f>
        <v>4014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87"/>
      <c r="B27" s="4" t="s">
        <v>103</v>
      </c>
      <c r="C27" s="12" t="e">
        <f>C24/C25*100</f>
        <v>#DIV/0!</v>
      </c>
      <c r="D27" s="13">
        <f>D24/D25*100</f>
        <v>63.829787234042556</v>
      </c>
      <c r="E27" s="13">
        <f>E24/E25*100</f>
        <v>63.829787234042556</v>
      </c>
      <c r="F27" s="7"/>
      <c r="G27" s="17" t="e">
        <f>G24/G25*100</f>
        <v>#DIV/0!</v>
      </c>
      <c r="H27" s="13">
        <f>H24/H25*100</f>
        <v>77.358490566037744</v>
      </c>
      <c r="I27" s="6">
        <f>I24/I25*100</f>
        <v>77.358490566037744</v>
      </c>
      <c r="J27" s="86"/>
      <c r="K27" s="74"/>
      <c r="L27" s="105" t="s">
        <v>10</v>
      </c>
      <c r="M27" s="117">
        <f>I12</f>
        <v>19665</v>
      </c>
      <c r="N27" s="117">
        <f>I13</f>
        <v>15764</v>
      </c>
      <c r="O27" s="117">
        <f>I14</f>
        <v>17712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87"/>
      <c r="B28" s="4" t="s">
        <v>102</v>
      </c>
      <c r="C28" s="12" t="e">
        <f>C24/C26*100</f>
        <v>#DIV/0!</v>
      </c>
      <c r="D28" s="13">
        <f>D24/D26*100</f>
        <v>107.14285714285714</v>
      </c>
      <c r="E28" s="13">
        <f>E24/E26*100</f>
        <v>107.14285714285714</v>
      </c>
      <c r="F28" s="7"/>
      <c r="G28" s="17" t="e">
        <f>G24/G26*100</f>
        <v>#DIV/0!</v>
      </c>
      <c r="H28" s="13">
        <f>H24/H26*100</f>
        <v>172.63157894736844</v>
      </c>
      <c r="I28" s="13">
        <f>I24/I26*100</f>
        <v>172.63157894736844</v>
      </c>
      <c r="J28" s="86"/>
      <c r="K28" s="74"/>
      <c r="L28" s="105" t="s">
        <v>8</v>
      </c>
      <c r="M28" s="117">
        <f>I6</f>
        <v>22424</v>
      </c>
      <c r="N28" s="117">
        <f>I7</f>
        <v>19033</v>
      </c>
      <c r="O28" s="117">
        <f>I8</f>
        <v>29220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87"/>
      <c r="B29" s="11" t="s">
        <v>7</v>
      </c>
      <c r="C29" s="55">
        <f>C24/E24*100</f>
        <v>0</v>
      </c>
      <c r="D29" s="15">
        <f>D24/E24*100</f>
        <v>100</v>
      </c>
      <c r="E29" s="15">
        <f>SUM(C29:D29)</f>
        <v>100</v>
      </c>
      <c r="F29" s="16"/>
      <c r="G29" s="14">
        <f>G24/I24*100</f>
        <v>0</v>
      </c>
      <c r="H29" s="15">
        <f>H24/I24*100</f>
        <v>100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62" t="s">
        <v>13</v>
      </c>
      <c r="B30" s="39" t="s">
        <v>101</v>
      </c>
      <c r="C30" s="100">
        <f t="shared" ref="C30:J32" si="0">C6+C12+C18+C24</f>
        <v>1948</v>
      </c>
      <c r="D30" s="34">
        <f t="shared" si="0"/>
        <v>9928</v>
      </c>
      <c r="E30" s="34">
        <f t="shared" si="0"/>
        <v>11876</v>
      </c>
      <c r="F30" s="35">
        <f t="shared" si="0"/>
        <v>92.824761607003282</v>
      </c>
      <c r="G30" s="93">
        <f t="shared" si="0"/>
        <v>6641</v>
      </c>
      <c r="H30" s="34">
        <f t="shared" si="0"/>
        <v>43041</v>
      </c>
      <c r="I30" s="34">
        <f>I6+I12+I18+I24</f>
        <v>49682</v>
      </c>
      <c r="J30" s="85">
        <f t="shared" si="0"/>
        <v>82.54057915635228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63"/>
      <c r="B31" s="213" t="s">
        <v>98</v>
      </c>
      <c r="C31" s="101">
        <f t="shared" si="0"/>
        <v>1690</v>
      </c>
      <c r="D31" s="56">
        <f t="shared" si="0"/>
        <v>8252</v>
      </c>
      <c r="E31" s="56">
        <f t="shared" si="0"/>
        <v>9942</v>
      </c>
      <c r="F31" s="57">
        <f t="shared" si="0"/>
        <v>91.403879746253565</v>
      </c>
      <c r="G31" s="95">
        <f t="shared" si="0"/>
        <v>5826</v>
      </c>
      <c r="H31" s="56">
        <f t="shared" si="0"/>
        <v>34861</v>
      </c>
      <c r="I31" s="56">
        <f t="shared" si="0"/>
        <v>40687</v>
      </c>
      <c r="J31" s="90">
        <f t="shared" si="0"/>
        <v>81.382138213821378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63"/>
      <c r="B32" s="213" t="s">
        <v>9</v>
      </c>
      <c r="C32" s="101">
        <f t="shared" si="0"/>
        <v>2233</v>
      </c>
      <c r="D32" s="56">
        <f t="shared" si="0"/>
        <v>9811</v>
      </c>
      <c r="E32" s="56">
        <f t="shared" si="0"/>
        <v>12044</v>
      </c>
      <c r="F32" s="57">
        <f t="shared" si="0"/>
        <v>94.145235675760176</v>
      </c>
      <c r="G32" s="95">
        <f t="shared" si="0"/>
        <v>9671</v>
      </c>
      <c r="H32" s="56">
        <f t="shared" si="0"/>
        <v>41370</v>
      </c>
      <c r="I32" s="56">
        <f t="shared" si="0"/>
        <v>51041</v>
      </c>
      <c r="J32" s="90">
        <f t="shared" si="0"/>
        <v>85.514433628763371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63"/>
      <c r="B33" s="213" t="s">
        <v>103</v>
      </c>
      <c r="C33" s="58">
        <f>C30/C31*100</f>
        <v>115.26627218934911</v>
      </c>
      <c r="D33" s="59">
        <f>D30/D31*100</f>
        <v>120.31022782355794</v>
      </c>
      <c r="E33" s="59">
        <f>E30/E31*100</f>
        <v>119.45282639307986</v>
      </c>
      <c r="F33" s="57"/>
      <c r="G33" s="60">
        <f>G30/G31*100</f>
        <v>113.98901476141434</v>
      </c>
      <c r="H33" s="59">
        <f>H30/H31*100</f>
        <v>123.46461662029202</v>
      </c>
      <c r="I33" s="59">
        <f>I30/I31*100</f>
        <v>122.10779855973652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3"/>
      <c r="B34" s="213" t="s">
        <v>102</v>
      </c>
      <c r="C34" s="58">
        <f>C30/C32*100</f>
        <v>87.236901030004475</v>
      </c>
      <c r="D34" s="59">
        <f>D30/D32*100</f>
        <v>101.1925389868515</v>
      </c>
      <c r="E34" s="59">
        <f>E30/E32*100</f>
        <v>98.605114579873799</v>
      </c>
      <c r="F34" s="57"/>
      <c r="G34" s="60">
        <f>G30/G32*100</f>
        <v>68.669217247440812</v>
      </c>
      <c r="H34" s="59">
        <f>H30/H32*100</f>
        <v>104.03915881073243</v>
      </c>
      <c r="I34" s="59">
        <f>I30/I32*100</f>
        <v>97.337434611390833</v>
      </c>
      <c r="J34" s="57"/>
      <c r="K34" s="254" t="s">
        <v>81</v>
      </c>
      <c r="L34" s="255"/>
      <c r="M34" s="255"/>
      <c r="N34" s="255"/>
      <c r="O34" s="255"/>
      <c r="P34" s="255"/>
      <c r="Q34" s="256"/>
    </row>
    <row r="35" spans="1:17" ht="15" customHeight="1" thickBot="1" x14ac:dyDescent="0.3">
      <c r="A35" s="264"/>
      <c r="B35" s="214" t="s">
        <v>7</v>
      </c>
      <c r="C35" s="65">
        <f>C30/E30*100</f>
        <v>16.402829235432804</v>
      </c>
      <c r="D35" s="66">
        <f>D30/E30*100</f>
        <v>83.597170764567196</v>
      </c>
      <c r="E35" s="66">
        <f>SUM(C35:D35)</f>
        <v>100</v>
      </c>
      <c r="F35" s="67"/>
      <c r="G35" s="68">
        <f>G30/I30*100</f>
        <v>13.367014210378002</v>
      </c>
      <c r="H35" s="66">
        <f>H30/I30*100</f>
        <v>86.632985789621998</v>
      </c>
      <c r="I35" s="66">
        <f>SUM(G35:H35)</f>
        <v>100</v>
      </c>
      <c r="J35" s="67"/>
      <c r="K35" s="257"/>
      <c r="L35" s="258"/>
      <c r="M35" s="258"/>
      <c r="N35" s="258"/>
      <c r="O35" s="258"/>
      <c r="P35" s="258"/>
      <c r="Q35" s="259"/>
    </row>
    <row r="36" spans="1:17" ht="15" customHeight="1" x14ac:dyDescent="0.25">
      <c r="A36" s="265" t="s">
        <v>14</v>
      </c>
      <c r="B36" s="33" t="s">
        <v>101</v>
      </c>
      <c r="C36" s="100">
        <v>125</v>
      </c>
      <c r="D36" s="34">
        <v>793</v>
      </c>
      <c r="E36" s="34">
        <f>SUM(C36:D36)</f>
        <v>918</v>
      </c>
      <c r="F36" s="35">
        <f>E36/E42*100</f>
        <v>7.1752383929967172</v>
      </c>
      <c r="G36" s="93">
        <v>1709</v>
      </c>
      <c r="H36" s="34">
        <v>8800</v>
      </c>
      <c r="I36" s="34">
        <f>G36+H36</f>
        <v>10509</v>
      </c>
      <c r="J36" s="35">
        <f>I36/I42*100</f>
        <v>17.45942084364772</v>
      </c>
      <c r="K36" s="74"/>
      <c r="Q36" s="75"/>
    </row>
    <row r="37" spans="1:17" ht="15" customHeight="1" x14ac:dyDescent="0.25">
      <c r="A37" s="266"/>
      <c r="B37" s="4" t="s">
        <v>98</v>
      </c>
      <c r="C37" s="102">
        <v>153</v>
      </c>
      <c r="D37" s="27">
        <v>782</v>
      </c>
      <c r="E37" s="182">
        <f>SUM(C37:D37)</f>
        <v>935</v>
      </c>
      <c r="F37" s="28">
        <f>E37/E43*100</f>
        <v>8.5961202537464381</v>
      </c>
      <c r="G37" s="94">
        <v>2094</v>
      </c>
      <c r="H37" s="27">
        <v>7214</v>
      </c>
      <c r="I37" s="27">
        <f>G37+H37</f>
        <v>9308</v>
      </c>
      <c r="J37" s="28">
        <f>I37/I43*100</f>
        <v>18.617861786178619</v>
      </c>
      <c r="K37" s="74"/>
      <c r="L37" s="105" t="s">
        <v>8</v>
      </c>
      <c r="M37" s="106">
        <f>J6</f>
        <v>37.254739080593446</v>
      </c>
      <c r="Q37" s="75"/>
    </row>
    <row r="38" spans="1:17" ht="15" customHeight="1" x14ac:dyDescent="0.25">
      <c r="A38" s="266"/>
      <c r="B38" s="4" t="s">
        <v>9</v>
      </c>
      <c r="C38" s="102">
        <v>200</v>
      </c>
      <c r="D38" s="27">
        <v>549</v>
      </c>
      <c r="E38" s="27">
        <f>SUM(C38:D38)</f>
        <v>749</v>
      </c>
      <c r="F38" s="28">
        <f>E38/E44*100</f>
        <v>5.8547643242398184</v>
      </c>
      <c r="G38" s="94">
        <v>1896</v>
      </c>
      <c r="H38" s="27">
        <v>6750</v>
      </c>
      <c r="I38" s="27">
        <f>G38+H38</f>
        <v>8646</v>
      </c>
      <c r="J38" s="28">
        <f>I38/I44*100</f>
        <v>14.485566371236619</v>
      </c>
      <c r="K38" s="74"/>
      <c r="L38" s="105" t="s">
        <v>10</v>
      </c>
      <c r="M38" s="106">
        <f>J12</f>
        <v>32.670997325181503</v>
      </c>
      <c r="Q38" s="75"/>
    </row>
    <row r="39" spans="1:17" ht="15" customHeight="1" x14ac:dyDescent="0.25">
      <c r="A39" s="266"/>
      <c r="B39" s="4" t="s">
        <v>103</v>
      </c>
      <c r="C39" s="29">
        <f>C36/C37*100</f>
        <v>81.699346405228752</v>
      </c>
      <c r="D39" s="30">
        <f>D36/D37*100</f>
        <v>101.4066496163683</v>
      </c>
      <c r="E39" s="30">
        <f>E36/E37*100</f>
        <v>98.181818181818187</v>
      </c>
      <c r="F39" s="28"/>
      <c r="G39" s="31">
        <f>G36/G37*100</f>
        <v>81.614135625596944</v>
      </c>
      <c r="H39" s="30">
        <f>H36/H37*100</f>
        <v>121.98502911006376</v>
      </c>
      <c r="I39" s="30">
        <f>I36/I37*100</f>
        <v>112.90287924366136</v>
      </c>
      <c r="J39" s="28"/>
      <c r="K39" s="74"/>
      <c r="L39" s="105" t="s">
        <v>11</v>
      </c>
      <c r="M39" s="106">
        <f>J18</f>
        <v>12.342376767290791</v>
      </c>
      <c r="Q39" s="75"/>
    </row>
    <row r="40" spans="1:17" ht="15" customHeight="1" x14ac:dyDescent="0.25">
      <c r="A40" s="266"/>
      <c r="B40" s="4" t="s">
        <v>102</v>
      </c>
      <c r="C40" s="29">
        <f>C36/C38*100</f>
        <v>62.5</v>
      </c>
      <c r="D40" s="247">
        <f>D36/D38*100</f>
        <v>144.44444444444443</v>
      </c>
      <c r="E40" s="30">
        <f>E36/E38*100</f>
        <v>122.5634178905207</v>
      </c>
      <c r="F40" s="28"/>
      <c r="G40" s="31">
        <f>G36/G38*100</f>
        <v>90.137130801687761</v>
      </c>
      <c r="H40" s="30">
        <f>H36/H38*100</f>
        <v>130.37037037037038</v>
      </c>
      <c r="I40" s="30">
        <f>I36/I38*100</f>
        <v>121.54753643303262</v>
      </c>
      <c r="J40" s="28"/>
      <c r="K40" s="74"/>
      <c r="L40" s="105" t="s">
        <v>12</v>
      </c>
      <c r="M40" s="106">
        <f>J24</f>
        <v>0.27246598328653787</v>
      </c>
      <c r="Q40" s="75"/>
    </row>
    <row r="41" spans="1:17" ht="15" customHeight="1" thickBot="1" x14ac:dyDescent="0.3">
      <c r="A41" s="267"/>
      <c r="B41" s="215" t="s">
        <v>7</v>
      </c>
      <c r="C41" s="62">
        <f>C36/E36*100</f>
        <v>13.616557734204793</v>
      </c>
      <c r="D41" s="63">
        <f>D36/E36*100</f>
        <v>86.38344226579521</v>
      </c>
      <c r="E41" s="63">
        <f>SUM(C41:D41)</f>
        <v>100</v>
      </c>
      <c r="F41" s="32"/>
      <c r="G41" s="64">
        <f>G36/I36*100</f>
        <v>16.262251403558857</v>
      </c>
      <c r="H41" s="63">
        <f>H36/I36*100</f>
        <v>83.737748596441136</v>
      </c>
      <c r="I41" s="63">
        <f>SUM(G41:H41)</f>
        <v>100</v>
      </c>
      <c r="J41" s="32"/>
      <c r="K41" s="74"/>
      <c r="L41" s="105" t="s">
        <v>82</v>
      </c>
      <c r="M41" s="106">
        <f>J36</f>
        <v>17.45942084364772</v>
      </c>
      <c r="Q41" s="75"/>
    </row>
    <row r="42" spans="1:17" ht="15" customHeight="1" x14ac:dyDescent="0.25">
      <c r="A42" s="278" t="s">
        <v>79</v>
      </c>
      <c r="B42" s="61" t="s">
        <v>101</v>
      </c>
      <c r="C42" s="103">
        <f t="shared" ref="C42:D44" si="1">C30+C36</f>
        <v>2073</v>
      </c>
      <c r="D42" s="69">
        <f t="shared" si="1"/>
        <v>10721</v>
      </c>
      <c r="E42" s="69">
        <f>SUM(C42:D42)</f>
        <v>12794</v>
      </c>
      <c r="F42" s="70">
        <f>F6+F12+F18+F24+F36</f>
        <v>100</v>
      </c>
      <c r="G42" s="91">
        <f>G30+G36</f>
        <v>8350</v>
      </c>
      <c r="H42" s="69">
        <f t="shared" ref="G42:H44" si="2">H30+H36</f>
        <v>51841</v>
      </c>
      <c r="I42" s="69">
        <f>SUM(G42:H42)</f>
        <v>60191</v>
      </c>
      <c r="J42" s="70">
        <f>J6+J12+J18+J24+J36</f>
        <v>100</v>
      </c>
      <c r="K42" s="74"/>
      <c r="Q42" s="75"/>
    </row>
    <row r="43" spans="1:17" ht="15" customHeight="1" x14ac:dyDescent="0.25">
      <c r="A43" s="278"/>
      <c r="B43" s="40" t="s">
        <v>98</v>
      </c>
      <c r="C43" s="104">
        <f t="shared" si="1"/>
        <v>1843</v>
      </c>
      <c r="D43" s="41">
        <f t="shared" si="1"/>
        <v>9034</v>
      </c>
      <c r="E43" s="41">
        <f>SUM(C43:D43)</f>
        <v>10877</v>
      </c>
      <c r="F43" s="42">
        <f>F31+F37</f>
        <v>100</v>
      </c>
      <c r="G43" s="92">
        <f t="shared" si="2"/>
        <v>7920</v>
      </c>
      <c r="H43" s="41">
        <f t="shared" si="2"/>
        <v>42075</v>
      </c>
      <c r="I43" s="41">
        <f>SUM(G43:H43)</f>
        <v>49995</v>
      </c>
      <c r="J43" s="42">
        <f>J7+J13+J19+J25+J37</f>
        <v>100</v>
      </c>
      <c r="K43" s="74"/>
      <c r="Q43" s="75"/>
    </row>
    <row r="44" spans="1:17" ht="15" customHeight="1" x14ac:dyDescent="0.25">
      <c r="A44" s="278"/>
      <c r="B44" s="40" t="s">
        <v>9</v>
      </c>
      <c r="C44" s="104">
        <f t="shared" si="1"/>
        <v>2433</v>
      </c>
      <c r="D44" s="41">
        <f t="shared" si="1"/>
        <v>10360</v>
      </c>
      <c r="E44" s="41">
        <f>SUM(C44:D44)</f>
        <v>12793</v>
      </c>
      <c r="F44" s="42">
        <f>F32+F38</f>
        <v>100</v>
      </c>
      <c r="G44" s="92">
        <f t="shared" si="2"/>
        <v>11567</v>
      </c>
      <c r="H44" s="41">
        <f t="shared" si="2"/>
        <v>48120</v>
      </c>
      <c r="I44" s="219">
        <f>SUM(G44:H44)</f>
        <v>59687</v>
      </c>
      <c r="J44" s="42">
        <f>J32+J38</f>
        <v>99.999999999999986</v>
      </c>
      <c r="K44" s="74"/>
      <c r="Q44" s="75"/>
    </row>
    <row r="45" spans="1:17" ht="15" customHeight="1" x14ac:dyDescent="0.25">
      <c r="A45" s="278"/>
      <c r="B45" s="40" t="s">
        <v>103</v>
      </c>
      <c r="C45" s="43">
        <f>C42/C43*100</f>
        <v>112.47965274009766</v>
      </c>
      <c r="D45" s="44">
        <f>D42/D43*100</f>
        <v>118.67389860526897</v>
      </c>
      <c r="E45" s="44">
        <f>E42/E43*100</f>
        <v>117.62434494805554</v>
      </c>
      <c r="F45" s="42"/>
      <c r="G45" s="45">
        <f>G42/G43*100</f>
        <v>105.42929292929293</v>
      </c>
      <c r="H45" s="44">
        <f>H42/H43*100</f>
        <v>123.21093285799168</v>
      </c>
      <c r="I45" s="44">
        <f>I42/I43*100</f>
        <v>120.3940394039404</v>
      </c>
      <c r="J45" s="42"/>
      <c r="K45" s="74"/>
      <c r="Q45" s="75"/>
    </row>
    <row r="46" spans="1:17" ht="15" customHeight="1" x14ac:dyDescent="0.25">
      <c r="A46" s="278"/>
      <c r="B46" s="40" t="s">
        <v>102</v>
      </c>
      <c r="C46" s="43">
        <f>C42/C44*100</f>
        <v>85.203452527743522</v>
      </c>
      <c r="D46" s="44">
        <f>D42/D44*100</f>
        <v>103.484555984556</v>
      </c>
      <c r="E46" s="44">
        <f>E42/E44*100</f>
        <v>100.00781677479871</v>
      </c>
      <c r="F46" s="42"/>
      <c r="G46" s="45">
        <f>G42/G44*100</f>
        <v>72.188121379787333</v>
      </c>
      <c r="H46" s="44">
        <f>H42/H44*100</f>
        <v>107.73275145469658</v>
      </c>
      <c r="I46" s="44">
        <f>I42/I44*100</f>
        <v>100.84440497930873</v>
      </c>
      <c r="J46" s="42"/>
      <c r="K46" s="74"/>
      <c r="Q46" s="75"/>
    </row>
    <row r="47" spans="1:17" ht="15" customHeight="1" thickBot="1" x14ac:dyDescent="0.3">
      <c r="A47" s="279"/>
      <c r="B47" s="46" t="s">
        <v>7</v>
      </c>
      <c r="C47" s="47">
        <f>C42/E42*100</f>
        <v>16.202907612943569</v>
      </c>
      <c r="D47" s="48">
        <f>D42/E42*100</f>
        <v>83.797092387056438</v>
      </c>
      <c r="E47" s="48">
        <f>SUM(C47:D47)</f>
        <v>100</v>
      </c>
      <c r="F47" s="49"/>
      <c r="G47" s="50">
        <f>G42/I42*100</f>
        <v>13.872505856357261</v>
      </c>
      <c r="H47" s="48">
        <f>H42/I42*100</f>
        <v>86.127494143642735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tabSelected="1" topLeftCell="A69" zoomScaleNormal="100" zoomScaleSheetLayoutView="80" zoomScalePageLayoutView="60" workbookViewId="0">
      <selection activeCell="I98" sqref="I98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99</v>
      </c>
      <c r="B4" s="290" t="s">
        <v>101</v>
      </c>
      <c r="C4" s="290"/>
      <c r="D4" s="290"/>
      <c r="E4" s="291" t="s">
        <v>98</v>
      </c>
      <c r="F4" s="290"/>
      <c r="G4" s="292"/>
      <c r="H4" s="290" t="s">
        <v>9</v>
      </c>
      <c r="I4" s="290"/>
      <c r="J4" s="290"/>
      <c r="K4" s="293" t="s">
        <v>103</v>
      </c>
      <c r="L4" s="294"/>
      <c r="M4" s="290" t="s">
        <v>102</v>
      </c>
      <c r="N4" s="290"/>
      <c r="O4" s="295" t="s">
        <v>100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31.836480012881928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22</v>
      </c>
      <c r="B6" s="146">
        <v>3176</v>
      </c>
      <c r="C6" s="147">
        <v>15817</v>
      </c>
      <c r="D6" s="151">
        <f t="shared" ref="D6:D37" si="1">IF($C$83&lt;&gt;0,C6/$C$83*100,0)</f>
        <v>31.836480012881928</v>
      </c>
      <c r="E6" s="148">
        <v>2226</v>
      </c>
      <c r="F6" s="147">
        <v>11553</v>
      </c>
      <c r="G6" s="149">
        <f t="shared" ref="G6:G37" si="2">IF($F$83&lt;&gt;0,F6/$F$83*100,0)</f>
        <v>28.39481898395065</v>
      </c>
      <c r="H6" s="146">
        <v>3221</v>
      </c>
      <c r="I6" s="147">
        <v>16767</v>
      </c>
      <c r="J6" s="151">
        <f t="shared" ref="J6:J37" si="3">IF($I$83&lt;&gt;0,I6/$I$83*100,0)</f>
        <v>32.85006171509179</v>
      </c>
      <c r="K6" s="156">
        <f t="shared" ref="K6:K37" si="4">IF(OR(B6&lt;&gt;0)*(E6&lt;&gt;0),B6/E6*100," ")</f>
        <v>142.67744833782569</v>
      </c>
      <c r="L6" s="157">
        <f t="shared" ref="L6:L37" si="5">IF(OR(C6&lt;&gt;0)*(F6&lt;&gt;0),C6/F6*100," ")</f>
        <v>136.90816238206526</v>
      </c>
      <c r="M6" s="216">
        <f t="shared" ref="M6:M37" si="6">IF(OR(B6&lt;&gt;0)*(H6&lt;&gt;0),B6/H6*100," ")</f>
        <v>98.602918348339031</v>
      </c>
      <c r="N6" s="217">
        <f t="shared" ref="N6:N37" si="7">IF(OR(C6&lt;&gt;0)*(I6&lt;&gt;0),C6/I6*100," ")</f>
        <v>94.334108665831693</v>
      </c>
      <c r="O6" s="155">
        <f>IF(OR(E6&lt;&gt;0)*(H6&lt;&gt;0),E6/H6*100," ")</f>
        <v>69.108972368829555</v>
      </c>
      <c r="P6" s="157">
        <f>IF(OR(F6&lt;&gt;0)*(I6&lt;&gt;0),F6/I6*100," ")</f>
        <v>68.903202719627842</v>
      </c>
      <c r="Q6" t="str">
        <f t="shared" si="0"/>
        <v>Austrija</v>
      </c>
      <c r="R6" s="125">
        <f t="shared" ref="R6:R14" si="8">D7</f>
        <v>19.296727184895936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28</v>
      </c>
      <c r="B7" s="132">
        <v>2577</v>
      </c>
      <c r="C7" s="133">
        <v>9587</v>
      </c>
      <c r="D7" s="152">
        <f t="shared" si="1"/>
        <v>19.296727184895936</v>
      </c>
      <c r="E7" s="136">
        <v>2508</v>
      </c>
      <c r="F7" s="133">
        <v>8998</v>
      </c>
      <c r="G7" s="51">
        <f t="shared" si="2"/>
        <v>22.115171922235604</v>
      </c>
      <c r="H7" s="132">
        <v>2328</v>
      </c>
      <c r="I7" s="133">
        <v>7742</v>
      </c>
      <c r="J7" s="151">
        <f t="shared" si="3"/>
        <v>15.168198115240688</v>
      </c>
      <c r="K7" s="156">
        <f t="shared" si="4"/>
        <v>102.7511961722488</v>
      </c>
      <c r="L7" s="157">
        <f t="shared" si="5"/>
        <v>106.54589908868637</v>
      </c>
      <c r="M7" s="52">
        <f t="shared" si="6"/>
        <v>110.6958762886598</v>
      </c>
      <c r="N7" s="53">
        <f t="shared" si="7"/>
        <v>123.83105140790494</v>
      </c>
      <c r="O7" s="155">
        <f t="shared" ref="O7:O38" si="9">IF(OR(E7&lt;&gt;0)*(H7&lt;&gt;0),E7/H7*100," ")</f>
        <v>107.73195876288659</v>
      </c>
      <c r="P7" s="157">
        <f t="shared" ref="P7:P70" si="10">IF(OR(F7&lt;&gt;0)*(I7&lt;&gt;0),F7/I7*100," ")</f>
        <v>116.2231981400155</v>
      </c>
      <c r="Q7" t="str">
        <f t="shared" si="0"/>
        <v>Hrvatska</v>
      </c>
      <c r="R7" s="125">
        <f t="shared" si="8"/>
        <v>13.367014210378002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83</v>
      </c>
      <c r="B8" s="132">
        <v>1948</v>
      </c>
      <c r="C8" s="133">
        <v>6641</v>
      </c>
      <c r="D8" s="152">
        <f t="shared" si="1"/>
        <v>13.367014210378002</v>
      </c>
      <c r="E8" s="136">
        <v>1690</v>
      </c>
      <c r="F8" s="133">
        <v>5826</v>
      </c>
      <c r="G8" s="51">
        <f t="shared" si="2"/>
        <v>14.319069973210116</v>
      </c>
      <c r="H8" s="132">
        <v>2233</v>
      </c>
      <c r="I8" s="133">
        <v>9671</v>
      </c>
      <c r="J8" s="151">
        <f t="shared" si="3"/>
        <v>18.947512783840441</v>
      </c>
      <c r="K8" s="156">
        <f t="shared" si="4"/>
        <v>115.26627218934911</v>
      </c>
      <c r="L8" s="157">
        <f t="shared" si="5"/>
        <v>113.98901476141434</v>
      </c>
      <c r="M8" s="52">
        <f t="shared" si="6"/>
        <v>87.236901030004475</v>
      </c>
      <c r="N8" s="53">
        <f t="shared" si="7"/>
        <v>68.669217247440812</v>
      </c>
      <c r="O8" s="155">
        <f t="shared" si="9"/>
        <v>75.682937751903268</v>
      </c>
      <c r="P8" s="157">
        <f t="shared" si="10"/>
        <v>60.241960500465311</v>
      </c>
      <c r="Q8" t="str">
        <f t="shared" si="0"/>
        <v>Slovenija</v>
      </c>
      <c r="R8" s="125">
        <f t="shared" si="8"/>
        <v>8.9227486816150723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20</v>
      </c>
      <c r="B9" s="132">
        <v>1619</v>
      </c>
      <c r="C9" s="133">
        <v>4433</v>
      </c>
      <c r="D9" s="152">
        <f t="shared" si="1"/>
        <v>8.9227486816150723</v>
      </c>
      <c r="E9" s="136">
        <v>1190</v>
      </c>
      <c r="F9" s="133">
        <v>3259</v>
      </c>
      <c r="G9" s="51">
        <f t="shared" si="2"/>
        <v>8.0099294614987588</v>
      </c>
      <c r="H9" s="132">
        <v>1676</v>
      </c>
      <c r="I9" s="133">
        <v>4737</v>
      </c>
      <c r="J9" s="151">
        <f t="shared" si="3"/>
        <v>9.2807742795007933</v>
      </c>
      <c r="K9" s="156">
        <f t="shared" si="4"/>
        <v>136.05042016806723</v>
      </c>
      <c r="L9" s="157">
        <f t="shared" si="5"/>
        <v>136.0233200368211</v>
      </c>
      <c r="M9" s="52">
        <f t="shared" si="6"/>
        <v>96.599045346062056</v>
      </c>
      <c r="N9" s="53">
        <f t="shared" si="7"/>
        <v>93.582436141017524</v>
      </c>
      <c r="O9" s="155">
        <f t="shared" si="9"/>
        <v>71.002386634844868</v>
      </c>
      <c r="P9" s="157">
        <f t="shared" si="10"/>
        <v>68.798817817183874</v>
      </c>
      <c r="Q9" t="str">
        <f t="shared" si="0"/>
        <v>Bosna i Hercegovina</v>
      </c>
      <c r="R9" s="125">
        <f t="shared" si="8"/>
        <v>3.2124310615514671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104</v>
      </c>
      <c r="B10" s="132">
        <v>141</v>
      </c>
      <c r="C10" s="133">
        <v>1596</v>
      </c>
      <c r="D10" s="152">
        <f t="shared" si="1"/>
        <v>3.2124310615514671</v>
      </c>
      <c r="E10" s="136">
        <v>203</v>
      </c>
      <c r="F10" s="133">
        <v>2913</v>
      </c>
      <c r="G10" s="51">
        <f t="shared" si="2"/>
        <v>7.1595349866050579</v>
      </c>
      <c r="H10" s="132">
        <v>258</v>
      </c>
      <c r="I10" s="133">
        <v>3803</v>
      </c>
      <c r="J10" s="151">
        <f t="shared" si="3"/>
        <v>7.4508728277267284</v>
      </c>
      <c r="K10" s="156">
        <f t="shared" si="4"/>
        <v>69.458128078817737</v>
      </c>
      <c r="L10" s="157">
        <f t="shared" si="5"/>
        <v>54.78887744593203</v>
      </c>
      <c r="M10" s="52">
        <f t="shared" si="6"/>
        <v>54.651162790697668</v>
      </c>
      <c r="N10" s="53">
        <f t="shared" si="7"/>
        <v>41.966868261898497</v>
      </c>
      <c r="O10" s="155">
        <f t="shared" si="9"/>
        <v>78.68217054263566</v>
      </c>
      <c r="P10" s="157">
        <f t="shared" si="10"/>
        <v>76.59742308703656</v>
      </c>
      <c r="Q10" t="str">
        <f t="shared" si="0"/>
        <v>Ostale azijske zemlje</v>
      </c>
      <c r="R10" s="125">
        <f t="shared" si="8"/>
        <v>2.5783986151926253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105</v>
      </c>
      <c r="B11" s="140">
        <v>59</v>
      </c>
      <c r="C11" s="141">
        <v>1281</v>
      </c>
      <c r="D11" s="153">
        <f t="shared" si="1"/>
        <v>2.5783986151926253</v>
      </c>
      <c r="E11" s="142">
        <v>10</v>
      </c>
      <c r="F11" s="141">
        <v>48</v>
      </c>
      <c r="G11" s="143">
        <f t="shared" si="2"/>
        <v>0.11797379998525327</v>
      </c>
      <c r="H11" s="140">
        <v>6</v>
      </c>
      <c r="I11" s="134">
        <v>32</v>
      </c>
      <c r="J11" s="176">
        <f t="shared" si="3"/>
        <v>6.2694696420524679E-2</v>
      </c>
      <c r="K11" s="222">
        <f t="shared" si="4"/>
        <v>590</v>
      </c>
      <c r="L11" s="223">
        <f t="shared" si="5"/>
        <v>2668.75</v>
      </c>
      <c r="M11" s="224">
        <f t="shared" si="6"/>
        <v>983.33333333333337</v>
      </c>
      <c r="N11" s="241">
        <f t="shared" si="7"/>
        <v>4003.125</v>
      </c>
      <c r="O11" s="242">
        <f t="shared" si="9"/>
        <v>166.66666666666669</v>
      </c>
      <c r="P11" s="223">
        <f t="shared" si="10"/>
        <v>150</v>
      </c>
      <c r="Q11" t="str">
        <f t="shared" si="0"/>
        <v>Poljska</v>
      </c>
      <c r="R11" s="125">
        <f t="shared" si="8"/>
        <v>2.4998993599291497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26</v>
      </c>
      <c r="B12" s="140">
        <v>295</v>
      </c>
      <c r="C12" s="141">
        <v>1242</v>
      </c>
      <c r="D12" s="153">
        <f t="shared" si="1"/>
        <v>2.4998993599291497</v>
      </c>
      <c r="E12" s="142">
        <v>244</v>
      </c>
      <c r="F12" s="141">
        <v>1072</v>
      </c>
      <c r="G12" s="143">
        <f t="shared" si="2"/>
        <v>2.6347481996706565</v>
      </c>
      <c r="H12" s="140">
        <v>130</v>
      </c>
      <c r="I12" s="134">
        <v>578</v>
      </c>
      <c r="J12" s="176">
        <f t="shared" si="3"/>
        <v>1.1324229540957269</v>
      </c>
      <c r="K12" s="222">
        <f t="shared" si="4"/>
        <v>120.90163934426231</v>
      </c>
      <c r="L12" s="223">
        <f t="shared" si="5"/>
        <v>115.85820895522387</v>
      </c>
      <c r="M12" s="224">
        <f t="shared" si="6"/>
        <v>226.92307692307691</v>
      </c>
      <c r="N12" s="241">
        <f t="shared" si="7"/>
        <v>214.87889273356399</v>
      </c>
      <c r="O12" s="242">
        <f t="shared" si="9"/>
        <v>187.69230769230768</v>
      </c>
      <c r="P12" s="223">
        <f t="shared" si="10"/>
        <v>185.46712802768167</v>
      </c>
      <c r="Q12" t="str">
        <f t="shared" si="0"/>
        <v>Mađarska</v>
      </c>
      <c r="R12" s="125">
        <f t="shared" si="8"/>
        <v>2.4133488989976248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44</v>
      </c>
      <c r="B13" s="140">
        <v>425</v>
      </c>
      <c r="C13" s="141">
        <v>1199</v>
      </c>
      <c r="D13" s="153">
        <f t="shared" si="1"/>
        <v>2.4133488989976248</v>
      </c>
      <c r="E13" s="142">
        <v>260</v>
      </c>
      <c r="F13" s="141">
        <v>877</v>
      </c>
      <c r="G13" s="143">
        <f t="shared" si="2"/>
        <v>2.1554796372305649</v>
      </c>
      <c r="H13" s="140">
        <v>353</v>
      </c>
      <c r="I13" s="134">
        <v>1016</v>
      </c>
      <c r="J13" s="176">
        <f t="shared" si="3"/>
        <v>1.9905566113516584</v>
      </c>
      <c r="K13" s="222">
        <f t="shared" si="4"/>
        <v>163.46153846153845</v>
      </c>
      <c r="L13" s="223">
        <f t="shared" si="5"/>
        <v>136.71607753705814</v>
      </c>
      <c r="M13" s="224">
        <f t="shared" si="6"/>
        <v>120.39660056657225</v>
      </c>
      <c r="N13" s="241">
        <f t="shared" si="7"/>
        <v>118.01181102362204</v>
      </c>
      <c r="O13" s="242">
        <f t="shared" si="9"/>
        <v>73.654390934844187</v>
      </c>
      <c r="P13" s="223">
        <f t="shared" si="10"/>
        <v>86.318897637795274</v>
      </c>
      <c r="Q13" t="str">
        <f t="shared" si="0"/>
        <v>Ukrajina</v>
      </c>
      <c r="R13" s="125">
        <f t="shared" si="8"/>
        <v>1.9785837929229901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90</v>
      </c>
      <c r="B14" s="140">
        <v>98</v>
      </c>
      <c r="C14" s="141">
        <v>983</v>
      </c>
      <c r="D14" s="153">
        <f t="shared" si="1"/>
        <v>1.9785837929229901</v>
      </c>
      <c r="E14" s="142">
        <v>71</v>
      </c>
      <c r="F14" s="141">
        <v>679</v>
      </c>
      <c r="G14" s="143">
        <f t="shared" si="2"/>
        <v>1.6688377122913953</v>
      </c>
      <c r="H14" s="140">
        <v>51</v>
      </c>
      <c r="I14" s="134">
        <v>392</v>
      </c>
      <c r="J14" s="176">
        <f t="shared" si="3"/>
        <v>0.7680100311514273</v>
      </c>
      <c r="K14" s="222">
        <f t="shared" si="4"/>
        <v>138.02816901408451</v>
      </c>
      <c r="L14" s="223">
        <f t="shared" si="5"/>
        <v>144.77172312223857</v>
      </c>
      <c r="M14" s="224">
        <f t="shared" si="6"/>
        <v>192.15686274509804</v>
      </c>
      <c r="N14" s="241">
        <f t="shared" si="7"/>
        <v>250.76530612244898</v>
      </c>
      <c r="O14" s="242">
        <f t="shared" si="9"/>
        <v>139.21568627450981</v>
      </c>
      <c r="P14" s="223">
        <f t="shared" si="10"/>
        <v>173.21428571428572</v>
      </c>
      <c r="Q14" t="str">
        <f t="shared" si="0"/>
        <v>Italija</v>
      </c>
      <c r="R14" s="125">
        <f t="shared" si="8"/>
        <v>1.9403405659997583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40</v>
      </c>
      <c r="B15" s="140">
        <v>347</v>
      </c>
      <c r="C15" s="141">
        <v>964</v>
      </c>
      <c r="D15" s="153">
        <f t="shared" si="1"/>
        <v>1.9403405659997583</v>
      </c>
      <c r="E15" s="142">
        <v>357</v>
      </c>
      <c r="F15" s="141">
        <v>845</v>
      </c>
      <c r="G15" s="143">
        <f t="shared" si="2"/>
        <v>2.0768304372403965</v>
      </c>
      <c r="H15" s="140">
        <v>475</v>
      </c>
      <c r="I15" s="134">
        <v>1216</v>
      </c>
      <c r="J15" s="176">
        <f t="shared" si="3"/>
        <v>2.3823984639799378</v>
      </c>
      <c r="K15" s="222">
        <f t="shared" si="4"/>
        <v>97.198879551820724</v>
      </c>
      <c r="L15" s="223">
        <f t="shared" si="5"/>
        <v>114.08284023668639</v>
      </c>
      <c r="M15" s="224">
        <f t="shared" si="6"/>
        <v>73.05263157894737</v>
      </c>
      <c r="N15" s="241">
        <f t="shared" si="7"/>
        <v>79.276315789473685</v>
      </c>
      <c r="O15" s="242">
        <f t="shared" si="9"/>
        <v>75.157894736842096</v>
      </c>
      <c r="P15" s="223">
        <f t="shared" si="10"/>
        <v>69.49013157894737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51</v>
      </c>
      <c r="B16" s="97">
        <v>226</v>
      </c>
      <c r="C16" s="6">
        <v>803</v>
      </c>
      <c r="D16" s="154">
        <f t="shared" si="1"/>
        <v>1.6162795378607948</v>
      </c>
      <c r="E16" s="99">
        <v>145</v>
      </c>
      <c r="F16" s="6">
        <v>545</v>
      </c>
      <c r="G16" s="118">
        <f t="shared" si="2"/>
        <v>1.3394941873325632</v>
      </c>
      <c r="H16" s="97">
        <v>163</v>
      </c>
      <c r="I16" s="6">
        <v>618</v>
      </c>
      <c r="J16" s="177">
        <f t="shared" si="3"/>
        <v>1.2107913246213828</v>
      </c>
      <c r="K16" s="221">
        <f t="shared" si="4"/>
        <v>155.86206896551724</v>
      </c>
      <c r="L16" s="225">
        <f t="shared" si="5"/>
        <v>147.33944954128441</v>
      </c>
      <c r="M16" s="119">
        <f t="shared" si="6"/>
        <v>138.65030674846625</v>
      </c>
      <c r="N16" s="120">
        <f t="shared" si="7"/>
        <v>129.93527508090614</v>
      </c>
      <c r="O16" s="226">
        <f t="shared" si="9"/>
        <v>88.957055214723923</v>
      </c>
      <c r="P16" s="225">
        <f t="shared" si="10"/>
        <v>88.187702265372167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52</v>
      </c>
      <c r="B17" s="97">
        <v>67</v>
      </c>
      <c r="C17" s="6">
        <v>519</v>
      </c>
      <c r="D17" s="154">
        <f t="shared" si="1"/>
        <v>1.0446439354293304</v>
      </c>
      <c r="E17" s="99">
        <v>78</v>
      </c>
      <c r="F17" s="6">
        <v>327</v>
      </c>
      <c r="G17" s="118">
        <f t="shared" si="2"/>
        <v>0.80369651239953799</v>
      </c>
      <c r="H17" s="97">
        <v>99</v>
      </c>
      <c r="I17" s="6">
        <v>693</v>
      </c>
      <c r="J17" s="177">
        <f t="shared" si="3"/>
        <v>1.3577320193569875</v>
      </c>
      <c r="K17" s="221">
        <f t="shared" si="4"/>
        <v>85.897435897435898</v>
      </c>
      <c r="L17" s="225">
        <f t="shared" si="5"/>
        <v>158.71559633027522</v>
      </c>
      <c r="M17" s="119">
        <f t="shared" si="6"/>
        <v>67.676767676767682</v>
      </c>
      <c r="N17" s="120">
        <f t="shared" si="7"/>
        <v>74.891774891774887</v>
      </c>
      <c r="O17" s="226">
        <f t="shared" si="9"/>
        <v>78.787878787878782</v>
      </c>
      <c r="P17" s="225">
        <f t="shared" si="10"/>
        <v>47.186147186147188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45</v>
      </c>
      <c r="B18" s="97">
        <v>31</v>
      </c>
      <c r="C18" s="6">
        <v>513</v>
      </c>
      <c r="D18" s="154">
        <f t="shared" si="1"/>
        <v>1.0325671269272574</v>
      </c>
      <c r="E18" s="99">
        <v>8</v>
      </c>
      <c r="F18" s="6">
        <v>150</v>
      </c>
      <c r="G18" s="118">
        <f t="shared" si="2"/>
        <v>0.36866812495391649</v>
      </c>
      <c r="H18" s="97">
        <v>8</v>
      </c>
      <c r="I18" s="6">
        <v>35</v>
      </c>
      <c r="J18" s="177">
        <f t="shared" si="3"/>
        <v>6.8572324209948868E-2</v>
      </c>
      <c r="K18" s="221">
        <f t="shared" si="4"/>
        <v>387.5</v>
      </c>
      <c r="L18" s="225">
        <f t="shared" si="5"/>
        <v>342</v>
      </c>
      <c r="M18" s="119">
        <f t="shared" si="6"/>
        <v>387.5</v>
      </c>
      <c r="N18" s="120">
        <f t="shared" si="7"/>
        <v>1465.7142857142856</v>
      </c>
      <c r="O18" s="226">
        <f t="shared" si="9"/>
        <v>100</v>
      </c>
      <c r="P18" s="225">
        <f t="shared" si="10"/>
        <v>428.57142857142856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27</v>
      </c>
      <c r="B19" s="165">
        <v>17</v>
      </c>
      <c r="C19" s="135">
        <v>475</v>
      </c>
      <c r="D19" s="154">
        <f t="shared" si="1"/>
        <v>0.95608067308079381</v>
      </c>
      <c r="E19" s="99">
        <v>2</v>
      </c>
      <c r="F19" s="6">
        <v>12</v>
      </c>
      <c r="G19" s="118">
        <f t="shared" si="2"/>
        <v>2.9493449996313318E-2</v>
      </c>
      <c r="H19" s="97">
        <v>57</v>
      </c>
      <c r="I19" s="6">
        <v>385</v>
      </c>
      <c r="J19" s="177">
        <f t="shared" si="3"/>
        <v>0.7542955663094375</v>
      </c>
      <c r="K19" s="221">
        <f t="shared" si="4"/>
        <v>850</v>
      </c>
      <c r="L19" s="225">
        <f t="shared" si="5"/>
        <v>3958.3333333333335</v>
      </c>
      <c r="M19" s="119">
        <f t="shared" si="6"/>
        <v>29.82456140350877</v>
      </c>
      <c r="N19" s="120">
        <f t="shared" si="7"/>
        <v>123.37662337662339</v>
      </c>
      <c r="O19" s="226">
        <f t="shared" si="9"/>
        <v>3.5087719298245612</v>
      </c>
      <c r="P19" s="225">
        <f t="shared" si="10"/>
        <v>3.116883116883117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89</v>
      </c>
      <c r="B20" s="165">
        <v>81</v>
      </c>
      <c r="C20" s="135">
        <v>469</v>
      </c>
      <c r="D20" s="154">
        <f t="shared" si="1"/>
        <v>0.94400386457872065</v>
      </c>
      <c r="E20" s="99">
        <v>81</v>
      </c>
      <c r="F20" s="6">
        <v>298</v>
      </c>
      <c r="G20" s="118">
        <f t="shared" si="2"/>
        <v>0.73242067490844742</v>
      </c>
      <c r="H20" s="97">
        <v>29</v>
      </c>
      <c r="I20" s="6">
        <v>69</v>
      </c>
      <c r="J20" s="177">
        <f t="shared" si="3"/>
        <v>0.13518543915675632</v>
      </c>
      <c r="K20" s="221">
        <f t="shared" si="4"/>
        <v>100</v>
      </c>
      <c r="L20" s="225">
        <f t="shared" si="5"/>
        <v>157.38255033557047</v>
      </c>
      <c r="M20" s="119">
        <f t="shared" si="6"/>
        <v>279.31034482758622</v>
      </c>
      <c r="N20" s="120">
        <f t="shared" si="7"/>
        <v>679.71014492753625</v>
      </c>
      <c r="O20" s="226">
        <f t="shared" si="9"/>
        <v>279.31034482758622</v>
      </c>
      <c r="P20" s="225">
        <f t="shared" si="10"/>
        <v>431.88405797101444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34</v>
      </c>
      <c r="B21" s="97">
        <v>104</v>
      </c>
      <c r="C21" s="6">
        <v>463</v>
      </c>
      <c r="D21" s="154">
        <f t="shared" si="1"/>
        <v>0.93192705607664739</v>
      </c>
      <c r="E21" s="99">
        <v>155</v>
      </c>
      <c r="F21" s="6">
        <v>559</v>
      </c>
      <c r="G21" s="118">
        <f t="shared" si="2"/>
        <v>1.373903212328262</v>
      </c>
      <c r="H21" s="97">
        <v>81</v>
      </c>
      <c r="I21" s="6">
        <v>287</v>
      </c>
      <c r="J21" s="177">
        <f t="shared" si="3"/>
        <v>0.56229305852158074</v>
      </c>
      <c r="K21" s="221">
        <f t="shared" si="4"/>
        <v>67.096774193548399</v>
      </c>
      <c r="L21" s="225">
        <f t="shared" si="5"/>
        <v>82.826475849731665</v>
      </c>
      <c r="M21" s="119">
        <f t="shared" si="6"/>
        <v>128.39506172839506</v>
      </c>
      <c r="N21" s="120">
        <f t="shared" si="7"/>
        <v>161.32404181184668</v>
      </c>
      <c r="O21" s="226">
        <f t="shared" si="9"/>
        <v>191.35802469135803</v>
      </c>
      <c r="P21" s="225">
        <f t="shared" si="10"/>
        <v>194.77351916376307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55</v>
      </c>
      <c r="B22" s="165">
        <v>43</v>
      </c>
      <c r="C22" s="135">
        <v>410</v>
      </c>
      <c r="D22" s="154">
        <f t="shared" si="1"/>
        <v>0.82524858097500109</v>
      </c>
      <c r="E22" s="99">
        <v>7</v>
      </c>
      <c r="F22" s="6">
        <v>21</v>
      </c>
      <c r="G22" s="118">
        <f t="shared" si="2"/>
        <v>5.1613537493548307E-2</v>
      </c>
      <c r="H22" s="97">
        <v>2</v>
      </c>
      <c r="I22" s="6">
        <v>3</v>
      </c>
      <c r="J22" s="177">
        <f t="shared" si="3"/>
        <v>5.8776277894241891E-3</v>
      </c>
      <c r="K22" s="221">
        <f t="shared" si="4"/>
        <v>614.28571428571433</v>
      </c>
      <c r="L22" s="225">
        <f t="shared" si="5"/>
        <v>1952.3809523809525</v>
      </c>
      <c r="M22" s="119">
        <f t="shared" si="6"/>
        <v>2150</v>
      </c>
      <c r="N22" s="120">
        <f t="shared" si="7"/>
        <v>13666.666666666666</v>
      </c>
      <c r="O22" s="226">
        <f t="shared" si="9"/>
        <v>350</v>
      </c>
      <c r="P22" s="225">
        <f t="shared" si="10"/>
        <v>700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63</v>
      </c>
      <c r="B23" s="165">
        <v>10</v>
      </c>
      <c r="C23" s="135">
        <v>386</v>
      </c>
      <c r="D23" s="154">
        <f t="shared" si="1"/>
        <v>0.77694134696670825</v>
      </c>
      <c r="E23" s="99">
        <v>6</v>
      </c>
      <c r="F23" s="6">
        <v>192</v>
      </c>
      <c r="G23" s="118">
        <f t="shared" si="2"/>
        <v>0.47189519994101309</v>
      </c>
      <c r="H23" s="97">
        <v>1</v>
      </c>
      <c r="I23" s="6">
        <v>2</v>
      </c>
      <c r="J23" s="177">
        <f t="shared" si="3"/>
        <v>3.9184185262827924E-3</v>
      </c>
      <c r="K23" s="221">
        <f t="shared" si="4"/>
        <v>166.66666666666669</v>
      </c>
      <c r="L23" s="225">
        <f t="shared" si="5"/>
        <v>201.04166666666666</v>
      </c>
      <c r="M23" s="119">
        <f t="shared" si="6"/>
        <v>1000</v>
      </c>
      <c r="N23" s="120">
        <f t="shared" si="7"/>
        <v>19300</v>
      </c>
      <c r="O23" s="226">
        <f t="shared" si="9"/>
        <v>600</v>
      </c>
      <c r="P23" s="225">
        <f t="shared" si="10"/>
        <v>9600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19</v>
      </c>
      <c r="B24" s="165">
        <v>112</v>
      </c>
      <c r="C24" s="135">
        <v>348</v>
      </c>
      <c r="D24" s="154">
        <f t="shared" si="1"/>
        <v>0.70045489312024478</v>
      </c>
      <c r="E24" s="99">
        <v>141</v>
      </c>
      <c r="F24" s="6">
        <v>466</v>
      </c>
      <c r="G24" s="118">
        <f t="shared" si="2"/>
        <v>1.145328974856834</v>
      </c>
      <c r="H24" s="97">
        <v>211</v>
      </c>
      <c r="I24" s="6">
        <v>571</v>
      </c>
      <c r="J24" s="177">
        <f t="shared" si="3"/>
        <v>1.1187084892537371</v>
      </c>
      <c r="K24" s="221">
        <f t="shared" si="4"/>
        <v>79.432624113475185</v>
      </c>
      <c r="L24" s="225">
        <f t="shared" si="5"/>
        <v>74.678111587982826</v>
      </c>
      <c r="M24" s="119">
        <f t="shared" si="6"/>
        <v>53.080568720379148</v>
      </c>
      <c r="N24" s="120">
        <f t="shared" si="7"/>
        <v>60.94570928196147</v>
      </c>
      <c r="O24" s="226">
        <f t="shared" si="9"/>
        <v>66.824644549763036</v>
      </c>
      <c r="P24" s="225">
        <f t="shared" si="10"/>
        <v>81.611208406304726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25</v>
      </c>
      <c r="B25" s="165">
        <v>64</v>
      </c>
      <c r="C25" s="135">
        <v>198</v>
      </c>
      <c r="D25" s="154">
        <f t="shared" si="1"/>
        <v>0.39853468056841512</v>
      </c>
      <c r="E25" s="99">
        <v>94</v>
      </c>
      <c r="F25" s="6">
        <v>306</v>
      </c>
      <c r="G25" s="118">
        <f t="shared" si="2"/>
        <v>0.75208297490598963</v>
      </c>
      <c r="H25" s="97">
        <v>75</v>
      </c>
      <c r="I25" s="6">
        <v>226</v>
      </c>
      <c r="J25" s="177">
        <f t="shared" si="3"/>
        <v>0.44278129346995554</v>
      </c>
      <c r="K25" s="221">
        <f t="shared" si="4"/>
        <v>68.085106382978722</v>
      </c>
      <c r="L25" s="225">
        <f t="shared" si="5"/>
        <v>64.705882352941174</v>
      </c>
      <c r="M25" s="119">
        <f t="shared" si="6"/>
        <v>85.333333333333343</v>
      </c>
      <c r="N25" s="120">
        <f t="shared" si="7"/>
        <v>87.610619469026545</v>
      </c>
      <c r="O25" s="226">
        <f t="shared" si="9"/>
        <v>125.33333333333334</v>
      </c>
      <c r="P25" s="225">
        <f t="shared" si="10"/>
        <v>135.39823008849558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47</v>
      </c>
      <c r="B26" s="165">
        <v>60</v>
      </c>
      <c r="C26" s="135">
        <v>182</v>
      </c>
      <c r="D26" s="154">
        <f t="shared" si="1"/>
        <v>0.36632985789621997</v>
      </c>
      <c r="E26" s="99">
        <v>84</v>
      </c>
      <c r="F26" s="6">
        <v>327</v>
      </c>
      <c r="G26" s="118">
        <f t="shared" si="2"/>
        <v>0.80369651239953799</v>
      </c>
      <c r="H26" s="97">
        <v>89</v>
      </c>
      <c r="I26" s="6">
        <v>305</v>
      </c>
      <c r="J26" s="177">
        <f t="shared" si="3"/>
        <v>0.59755882525812587</v>
      </c>
      <c r="K26" s="221">
        <f t="shared" si="4"/>
        <v>71.428571428571431</v>
      </c>
      <c r="L26" s="225">
        <f t="shared" si="5"/>
        <v>55.657492354740057</v>
      </c>
      <c r="M26" s="119">
        <f t="shared" si="6"/>
        <v>67.415730337078656</v>
      </c>
      <c r="N26" s="120">
        <f t="shared" si="7"/>
        <v>59.672131147540988</v>
      </c>
      <c r="O26" s="226">
        <f t="shared" si="9"/>
        <v>94.382022471910105</v>
      </c>
      <c r="P26" s="225">
        <f t="shared" si="10"/>
        <v>107.21311475409836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24</v>
      </c>
      <c r="B27" s="165">
        <v>66</v>
      </c>
      <c r="C27" s="135">
        <v>170</v>
      </c>
      <c r="D27" s="154">
        <f t="shared" si="1"/>
        <v>0.3421762408920736</v>
      </c>
      <c r="E27" s="99">
        <v>34</v>
      </c>
      <c r="F27" s="6">
        <v>94</v>
      </c>
      <c r="G27" s="118">
        <f t="shared" si="2"/>
        <v>0.23103202497112099</v>
      </c>
      <c r="H27" s="97">
        <v>42</v>
      </c>
      <c r="I27" s="6">
        <v>142</v>
      </c>
      <c r="J27" s="177">
        <f t="shared" si="3"/>
        <v>0.27820771536607825</v>
      </c>
      <c r="K27" s="221">
        <f t="shared" si="4"/>
        <v>194.11764705882354</v>
      </c>
      <c r="L27" s="225">
        <f t="shared" si="5"/>
        <v>180.85106382978725</v>
      </c>
      <c r="M27" s="119">
        <f t="shared" si="6"/>
        <v>157.14285714285714</v>
      </c>
      <c r="N27" s="120">
        <f t="shared" si="7"/>
        <v>119.71830985915493</v>
      </c>
      <c r="O27" s="226">
        <f t="shared" si="9"/>
        <v>80.952380952380949</v>
      </c>
      <c r="P27" s="225">
        <f t="shared" si="10"/>
        <v>66.197183098591552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30</v>
      </c>
      <c r="B28" s="97">
        <v>7</v>
      </c>
      <c r="C28" s="6">
        <v>154</v>
      </c>
      <c r="D28" s="154">
        <f t="shared" si="1"/>
        <v>0.30997141821987845</v>
      </c>
      <c r="E28" s="99">
        <v>3</v>
      </c>
      <c r="F28" s="6">
        <v>5</v>
      </c>
      <c r="G28" s="118">
        <f t="shared" si="2"/>
        <v>1.2288937498463883E-2</v>
      </c>
      <c r="H28" s="97">
        <v>1</v>
      </c>
      <c r="I28" s="6">
        <v>6</v>
      </c>
      <c r="J28" s="177">
        <f t="shared" si="3"/>
        <v>1.1755255578848378E-2</v>
      </c>
      <c r="K28" s="221">
        <f t="shared" si="4"/>
        <v>233.33333333333334</v>
      </c>
      <c r="L28" s="225">
        <f t="shared" si="5"/>
        <v>3080</v>
      </c>
      <c r="M28" s="119">
        <f t="shared" si="6"/>
        <v>700</v>
      </c>
      <c r="N28" s="120">
        <f t="shared" si="7"/>
        <v>2566.666666666667</v>
      </c>
      <c r="O28" s="226">
        <f t="shared" si="9"/>
        <v>300</v>
      </c>
      <c r="P28" s="225">
        <f t="shared" si="10"/>
        <v>83.333333333333343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49</v>
      </c>
      <c r="B29" s="97">
        <v>31</v>
      </c>
      <c r="C29" s="6">
        <v>110</v>
      </c>
      <c r="D29" s="154">
        <f t="shared" si="1"/>
        <v>0.22140815587134172</v>
      </c>
      <c r="E29" s="99">
        <v>35</v>
      </c>
      <c r="F29" s="6">
        <v>100</v>
      </c>
      <c r="G29" s="118">
        <f t="shared" si="2"/>
        <v>0.24577874996927768</v>
      </c>
      <c r="H29" s="97">
        <v>24</v>
      </c>
      <c r="I29" s="6">
        <v>62</v>
      </c>
      <c r="J29" s="177">
        <f t="shared" si="3"/>
        <v>0.12147097431476656</v>
      </c>
      <c r="K29" s="221">
        <f t="shared" si="4"/>
        <v>88.571428571428569</v>
      </c>
      <c r="L29" s="225">
        <f t="shared" si="5"/>
        <v>110.00000000000001</v>
      </c>
      <c r="M29" s="119">
        <f t="shared" si="6"/>
        <v>129.16666666666669</v>
      </c>
      <c r="N29" s="120">
        <f t="shared" si="7"/>
        <v>177.41935483870967</v>
      </c>
      <c r="O29" s="226">
        <f t="shared" si="9"/>
        <v>145.83333333333331</v>
      </c>
      <c r="P29" s="225">
        <f t="shared" si="10"/>
        <v>161.29032258064515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29</v>
      </c>
      <c r="B30" s="97">
        <v>30</v>
      </c>
      <c r="C30" s="6">
        <v>77</v>
      </c>
      <c r="D30" s="154">
        <f t="shared" si="1"/>
        <v>0.15498570910993922</v>
      </c>
      <c r="E30" s="99">
        <v>106</v>
      </c>
      <c r="F30" s="6">
        <v>513</v>
      </c>
      <c r="G30" s="118">
        <f t="shared" si="2"/>
        <v>1.2608449873423944</v>
      </c>
      <c r="H30" s="97">
        <v>72</v>
      </c>
      <c r="I30" s="6">
        <v>305</v>
      </c>
      <c r="J30" s="177">
        <f t="shared" si="3"/>
        <v>0.59755882525812587</v>
      </c>
      <c r="K30" s="221">
        <f t="shared" si="4"/>
        <v>28.30188679245283</v>
      </c>
      <c r="L30" s="225">
        <f t="shared" si="5"/>
        <v>15.009746588693956</v>
      </c>
      <c r="M30" s="119">
        <f t="shared" si="6"/>
        <v>41.666666666666671</v>
      </c>
      <c r="N30" s="120">
        <f t="shared" si="7"/>
        <v>25.245901639344265</v>
      </c>
      <c r="O30" s="226">
        <f t="shared" si="9"/>
        <v>147.22222222222223</v>
      </c>
      <c r="P30" s="225">
        <f t="shared" si="10"/>
        <v>168.19672131147541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50</v>
      </c>
      <c r="B31" s="97">
        <v>26</v>
      </c>
      <c r="C31" s="6">
        <v>69</v>
      </c>
      <c r="D31" s="154">
        <f t="shared" si="1"/>
        <v>0.13888329777384162</v>
      </c>
      <c r="E31" s="99">
        <v>20</v>
      </c>
      <c r="F31" s="6">
        <v>91</v>
      </c>
      <c r="G31" s="118">
        <f t="shared" si="2"/>
        <v>0.22365866247204264</v>
      </c>
      <c r="H31" s="97">
        <v>47</v>
      </c>
      <c r="I31" s="6">
        <v>97</v>
      </c>
      <c r="J31" s="177">
        <f t="shared" si="3"/>
        <v>0.19004329852471544</v>
      </c>
      <c r="K31" s="221">
        <f t="shared" si="4"/>
        <v>130</v>
      </c>
      <c r="L31" s="225">
        <f t="shared" si="5"/>
        <v>75.824175824175825</v>
      </c>
      <c r="M31" s="119">
        <f t="shared" si="6"/>
        <v>55.319148936170215</v>
      </c>
      <c r="N31" s="120">
        <f t="shared" si="7"/>
        <v>71.134020618556704</v>
      </c>
      <c r="O31" s="226">
        <f t="shared" si="9"/>
        <v>42.553191489361701</v>
      </c>
      <c r="P31" s="225">
        <f t="shared" si="10"/>
        <v>93.814432989690715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18</v>
      </c>
      <c r="B32" s="97">
        <v>9</v>
      </c>
      <c r="C32" s="6">
        <v>59</v>
      </c>
      <c r="D32" s="154">
        <f t="shared" si="1"/>
        <v>0.11875528360371966</v>
      </c>
      <c r="E32" s="99">
        <v>6</v>
      </c>
      <c r="F32" s="6">
        <v>24</v>
      </c>
      <c r="G32" s="118">
        <f t="shared" si="2"/>
        <v>5.8986899992626636E-2</v>
      </c>
      <c r="H32" s="97">
        <v>22</v>
      </c>
      <c r="I32" s="6">
        <v>444</v>
      </c>
      <c r="J32" s="177">
        <f t="shared" si="3"/>
        <v>0.86988891283477987</v>
      </c>
      <c r="K32" s="221">
        <f t="shared" si="4"/>
        <v>150</v>
      </c>
      <c r="L32" s="225">
        <f t="shared" si="5"/>
        <v>245.83333333333334</v>
      </c>
      <c r="M32" s="119">
        <f t="shared" si="6"/>
        <v>40.909090909090914</v>
      </c>
      <c r="N32" s="120">
        <f t="shared" si="7"/>
        <v>13.288288288288289</v>
      </c>
      <c r="O32" s="226">
        <f t="shared" si="9"/>
        <v>27.27272727272727</v>
      </c>
      <c r="P32" s="225">
        <f t="shared" si="10"/>
        <v>5.4054054054054053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43</v>
      </c>
      <c r="B33" s="97">
        <v>19</v>
      </c>
      <c r="C33" s="6">
        <v>56</v>
      </c>
      <c r="D33" s="154">
        <f t="shared" si="1"/>
        <v>0.11271687935268307</v>
      </c>
      <c r="E33" s="99">
        <v>1</v>
      </c>
      <c r="F33" s="6">
        <v>6</v>
      </c>
      <c r="G33" s="118">
        <f t="shared" si="2"/>
        <v>1.4746724998156659E-2</v>
      </c>
      <c r="H33" s="97">
        <v>5</v>
      </c>
      <c r="I33" s="6">
        <v>21</v>
      </c>
      <c r="J33" s="177">
        <f t="shared" si="3"/>
        <v>4.1143394525969317E-2</v>
      </c>
      <c r="K33" s="221">
        <f t="shared" si="4"/>
        <v>1900</v>
      </c>
      <c r="L33" s="225">
        <f t="shared" si="5"/>
        <v>933.33333333333337</v>
      </c>
      <c r="M33" s="119">
        <f t="shared" si="6"/>
        <v>380</v>
      </c>
      <c r="N33" s="120">
        <f t="shared" si="7"/>
        <v>266.66666666666663</v>
      </c>
      <c r="O33" s="226">
        <f t="shared" si="9"/>
        <v>20</v>
      </c>
      <c r="P33" s="225">
        <f t="shared" si="10"/>
        <v>28.571428571428569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74</v>
      </c>
      <c r="B34" s="97">
        <v>16</v>
      </c>
      <c r="C34" s="6">
        <v>54</v>
      </c>
      <c r="D34" s="154">
        <f t="shared" si="1"/>
        <v>0.10869127651865866</v>
      </c>
      <c r="E34" s="99">
        <v>5</v>
      </c>
      <c r="F34" s="6">
        <v>26</v>
      </c>
      <c r="G34" s="118">
        <f t="shared" si="2"/>
        <v>6.3902474992012195E-2</v>
      </c>
      <c r="H34" s="97">
        <v>10</v>
      </c>
      <c r="I34" s="6">
        <v>33</v>
      </c>
      <c r="J34" s="177">
        <f t="shared" si="3"/>
        <v>6.4653905683666066E-2</v>
      </c>
      <c r="K34" s="221">
        <f t="shared" si="4"/>
        <v>320</v>
      </c>
      <c r="L34" s="225">
        <f t="shared" si="5"/>
        <v>207.69230769230771</v>
      </c>
      <c r="M34" s="119">
        <f t="shared" si="6"/>
        <v>160</v>
      </c>
      <c r="N34" s="120">
        <f t="shared" si="7"/>
        <v>163.63636363636365</v>
      </c>
      <c r="O34" s="226">
        <f t="shared" si="9"/>
        <v>50</v>
      </c>
      <c r="P34" s="225">
        <f t="shared" si="10"/>
        <v>78.787878787878782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36</v>
      </c>
      <c r="B35" s="97">
        <v>15</v>
      </c>
      <c r="C35" s="6">
        <v>52</v>
      </c>
      <c r="D35" s="154">
        <f t="shared" si="1"/>
        <v>0.10466567368463428</v>
      </c>
      <c r="E35" s="99">
        <v>12</v>
      </c>
      <c r="F35" s="6">
        <v>43</v>
      </c>
      <c r="G35" s="118">
        <f t="shared" si="2"/>
        <v>0.10568486248678939</v>
      </c>
      <c r="H35" s="97">
        <v>12</v>
      </c>
      <c r="I35" s="6">
        <v>50</v>
      </c>
      <c r="J35" s="177">
        <f t="shared" si="3"/>
        <v>9.7960463157069813E-2</v>
      </c>
      <c r="K35" s="221">
        <f t="shared" si="4"/>
        <v>125</v>
      </c>
      <c r="L35" s="225">
        <f t="shared" si="5"/>
        <v>120.93023255813952</v>
      </c>
      <c r="M35" s="119">
        <f t="shared" si="6"/>
        <v>125</v>
      </c>
      <c r="N35" s="120">
        <f t="shared" si="7"/>
        <v>104</v>
      </c>
      <c r="O35" s="226">
        <f t="shared" si="9"/>
        <v>100</v>
      </c>
      <c r="P35" s="225">
        <f t="shared" si="10"/>
        <v>86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58</v>
      </c>
      <c r="B36" s="97">
        <v>16</v>
      </c>
      <c r="C36" s="6">
        <v>41</v>
      </c>
      <c r="D36" s="154">
        <f t="shared" si="1"/>
        <v>8.2524858097500098E-2</v>
      </c>
      <c r="E36" s="99">
        <v>25</v>
      </c>
      <c r="F36" s="6">
        <v>111</v>
      </c>
      <c r="G36" s="118">
        <f t="shared" si="2"/>
        <v>0.27281441246589822</v>
      </c>
      <c r="H36" s="97">
        <v>17</v>
      </c>
      <c r="I36" s="6">
        <v>31</v>
      </c>
      <c r="J36" s="177">
        <f t="shared" si="3"/>
        <v>6.0735487157383278E-2</v>
      </c>
      <c r="K36" s="221">
        <f t="shared" si="4"/>
        <v>64</v>
      </c>
      <c r="L36" s="225">
        <f t="shared" si="5"/>
        <v>36.936936936936938</v>
      </c>
      <c r="M36" s="119">
        <f t="shared" si="6"/>
        <v>94.117647058823522</v>
      </c>
      <c r="N36" s="120">
        <f t="shared" si="7"/>
        <v>132.25806451612902</v>
      </c>
      <c r="O36" s="226">
        <f t="shared" si="9"/>
        <v>147.05882352941177</v>
      </c>
      <c r="P36" s="225">
        <f t="shared" si="10"/>
        <v>358.06451612903226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53</v>
      </c>
      <c r="B37" s="97">
        <v>21</v>
      </c>
      <c r="C37" s="6">
        <v>36</v>
      </c>
      <c r="D37" s="154">
        <f t="shared" si="1"/>
        <v>7.2460851012439112E-2</v>
      </c>
      <c r="E37" s="99">
        <v>14</v>
      </c>
      <c r="F37" s="6">
        <v>23</v>
      </c>
      <c r="G37" s="118">
        <f t="shared" si="2"/>
        <v>5.652911249293386E-2</v>
      </c>
      <c r="H37" s="97">
        <v>10</v>
      </c>
      <c r="I37" s="6">
        <v>17</v>
      </c>
      <c r="J37" s="177">
        <f t="shared" si="3"/>
        <v>3.3306557473403733E-2</v>
      </c>
      <c r="K37" s="221">
        <f t="shared" si="4"/>
        <v>150</v>
      </c>
      <c r="L37" s="225">
        <f t="shared" si="5"/>
        <v>156.52173913043478</v>
      </c>
      <c r="M37" s="119">
        <f t="shared" si="6"/>
        <v>210</v>
      </c>
      <c r="N37" s="120">
        <f t="shared" si="7"/>
        <v>211.76470588235296</v>
      </c>
      <c r="O37" s="226">
        <f t="shared" si="9"/>
        <v>140</v>
      </c>
      <c r="P37" s="225">
        <f t="shared" si="10"/>
        <v>135.29411764705884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41</v>
      </c>
      <c r="B38" s="97">
        <v>16</v>
      </c>
      <c r="C38" s="6">
        <v>32</v>
      </c>
      <c r="D38" s="154">
        <f t="shared" ref="D38:D69" si="11">IF($C$83&lt;&gt;0,C38/$C$83*100,0)</f>
        <v>6.4409645344390323E-2</v>
      </c>
      <c r="E38" s="99">
        <v>5</v>
      </c>
      <c r="F38" s="6">
        <v>13</v>
      </c>
      <c r="G38" s="118">
        <f t="shared" ref="G38:G69" si="12">IF($F$83&lt;&gt;0,F38/$F$83*100,0)</f>
        <v>3.1951237496006098E-2</v>
      </c>
      <c r="H38" s="97">
        <v>16</v>
      </c>
      <c r="I38" s="6">
        <v>60</v>
      </c>
      <c r="J38" s="177">
        <f t="shared" ref="J38:J69" si="13">IF($I$83&lt;&gt;0,I38/$I$83*100,0)</f>
        <v>0.11755255578848377</v>
      </c>
      <c r="K38" s="221">
        <f t="shared" ref="K38:K69" si="14">IF(OR(B38&lt;&gt;0)*(E38&lt;&gt;0),B38/E38*100," ")</f>
        <v>320</v>
      </c>
      <c r="L38" s="225">
        <f t="shared" ref="L38:L69" si="15">IF(OR(C38&lt;&gt;0)*(F38&lt;&gt;0),C38/F38*100," ")</f>
        <v>246.15384615384616</v>
      </c>
      <c r="M38" s="119">
        <f t="shared" ref="M38:M69" si="16">IF(OR(B38&lt;&gt;0)*(H38&lt;&gt;0),B38/H38*100," ")</f>
        <v>100</v>
      </c>
      <c r="N38" s="120">
        <f t="shared" ref="N38:N69" si="17">IF(OR(C38&lt;&gt;0)*(I38&lt;&gt;0),C38/I38*100," ")</f>
        <v>53.333333333333336</v>
      </c>
      <c r="O38" s="226">
        <f t="shared" si="9"/>
        <v>31.25</v>
      </c>
      <c r="P38" s="225">
        <f t="shared" si="10"/>
        <v>21.666666666666668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33</v>
      </c>
      <c r="B39" s="97">
        <v>3</v>
      </c>
      <c r="C39" s="6">
        <v>30</v>
      </c>
      <c r="D39" s="154">
        <f t="shared" si="11"/>
        <v>6.0384042510365929E-2</v>
      </c>
      <c r="E39" s="99">
        <v>0</v>
      </c>
      <c r="F39" s="6">
        <v>0</v>
      </c>
      <c r="G39" s="118">
        <f t="shared" si="12"/>
        <v>0</v>
      </c>
      <c r="H39" s="97">
        <v>0</v>
      </c>
      <c r="I39" s="6">
        <v>0</v>
      </c>
      <c r="J39" s="177">
        <f t="shared" si="13"/>
        <v>0</v>
      </c>
      <c r="K39" s="221" t="str">
        <f t="shared" si="14"/>
        <v xml:space="preserve"> </v>
      </c>
      <c r="L39" s="225" t="str">
        <f t="shared" si="15"/>
        <v xml:space="preserve"> </v>
      </c>
      <c r="M39" s="119" t="str">
        <f t="shared" si="16"/>
        <v xml:space="preserve"> </v>
      </c>
      <c r="N39" s="120" t="str">
        <f t="shared" si="17"/>
        <v xml:space="preserve"> </v>
      </c>
      <c r="O39" s="226" t="str">
        <f t="shared" ref="O39:O70" si="18">IF(OR(E39&lt;&gt;0)*(H39&lt;&gt;0),E39/H39*100," ")</f>
        <v xml:space="preserve"> </v>
      </c>
      <c r="P39" s="225" t="str">
        <f t="shared" si="10"/>
        <v xml:space="preserve"> 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31</v>
      </c>
      <c r="B40" s="97">
        <v>14</v>
      </c>
      <c r="C40" s="6">
        <v>29</v>
      </c>
      <c r="D40" s="154">
        <f t="shared" si="11"/>
        <v>5.8371241093353732E-2</v>
      </c>
      <c r="E40" s="99">
        <v>4</v>
      </c>
      <c r="F40" s="6">
        <v>21</v>
      </c>
      <c r="G40" s="118">
        <f t="shared" si="12"/>
        <v>5.1613537493548307E-2</v>
      </c>
      <c r="H40" s="97">
        <v>12</v>
      </c>
      <c r="I40" s="6">
        <v>24</v>
      </c>
      <c r="J40" s="177">
        <f t="shared" si="13"/>
        <v>4.7021022315393513E-2</v>
      </c>
      <c r="K40" s="221">
        <f t="shared" si="14"/>
        <v>350</v>
      </c>
      <c r="L40" s="225">
        <f t="shared" si="15"/>
        <v>138.0952380952381</v>
      </c>
      <c r="M40" s="119">
        <f t="shared" si="16"/>
        <v>116.66666666666667</v>
      </c>
      <c r="N40" s="120">
        <f t="shared" si="17"/>
        <v>120.83333333333333</v>
      </c>
      <c r="O40" s="226">
        <f t="shared" si="18"/>
        <v>33.333333333333329</v>
      </c>
      <c r="P40" s="225">
        <f t="shared" si="10"/>
        <v>87.5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65</v>
      </c>
      <c r="B41" s="97">
        <v>9</v>
      </c>
      <c r="C41" s="6">
        <v>27</v>
      </c>
      <c r="D41" s="154">
        <f t="shared" si="11"/>
        <v>5.4345638259329331E-2</v>
      </c>
      <c r="E41" s="99">
        <v>5</v>
      </c>
      <c r="F41" s="6">
        <v>5</v>
      </c>
      <c r="G41" s="118">
        <f t="shared" si="12"/>
        <v>1.2288937498463883E-2</v>
      </c>
      <c r="H41" s="97">
        <v>12</v>
      </c>
      <c r="I41" s="6">
        <v>16</v>
      </c>
      <c r="J41" s="177">
        <f t="shared" si="13"/>
        <v>3.1347348210262339E-2</v>
      </c>
      <c r="K41" s="221">
        <f t="shared" si="14"/>
        <v>180</v>
      </c>
      <c r="L41" s="225">
        <f t="shared" si="15"/>
        <v>540</v>
      </c>
      <c r="M41" s="119">
        <f t="shared" si="16"/>
        <v>75</v>
      </c>
      <c r="N41" s="120">
        <f t="shared" si="17"/>
        <v>168.75</v>
      </c>
      <c r="O41" s="226">
        <f t="shared" si="18"/>
        <v>41.666666666666671</v>
      </c>
      <c r="P41" s="225">
        <f t="shared" si="10"/>
        <v>31.25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87</v>
      </c>
      <c r="B42" s="97">
        <v>3</v>
      </c>
      <c r="C42" s="6">
        <v>24</v>
      </c>
      <c r="D42" s="154">
        <f t="shared" si="11"/>
        <v>4.8307234008292739E-2</v>
      </c>
      <c r="E42" s="99">
        <v>2</v>
      </c>
      <c r="F42" s="6">
        <v>11</v>
      </c>
      <c r="G42" s="118">
        <f t="shared" si="12"/>
        <v>2.7035662496620545E-2</v>
      </c>
      <c r="H42" s="97">
        <v>2</v>
      </c>
      <c r="I42" s="6">
        <v>5</v>
      </c>
      <c r="J42" s="177">
        <f t="shared" si="13"/>
        <v>9.7960463157069806E-3</v>
      </c>
      <c r="K42" s="221">
        <f t="shared" si="14"/>
        <v>150</v>
      </c>
      <c r="L42" s="225">
        <f t="shared" si="15"/>
        <v>218.18181818181816</v>
      </c>
      <c r="M42" s="119">
        <f t="shared" si="16"/>
        <v>150</v>
      </c>
      <c r="N42" s="120">
        <f t="shared" si="17"/>
        <v>480</v>
      </c>
      <c r="O42" s="226">
        <f t="shared" si="18"/>
        <v>100</v>
      </c>
      <c r="P42" s="225">
        <f t="shared" si="10"/>
        <v>220.00000000000003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70</v>
      </c>
      <c r="B43" s="97">
        <v>15</v>
      </c>
      <c r="C43" s="6">
        <v>19</v>
      </c>
      <c r="D43" s="154">
        <f t="shared" si="11"/>
        <v>3.8243226923231753E-2</v>
      </c>
      <c r="E43" s="99">
        <v>12</v>
      </c>
      <c r="F43" s="6">
        <v>18</v>
      </c>
      <c r="G43" s="118">
        <f t="shared" si="12"/>
        <v>4.4240174994469979E-2</v>
      </c>
      <c r="H43" s="97">
        <v>43</v>
      </c>
      <c r="I43" s="6">
        <v>49</v>
      </c>
      <c r="J43" s="177">
        <f t="shared" si="13"/>
        <v>9.6001253893928412E-2</v>
      </c>
      <c r="K43" s="221">
        <f t="shared" si="14"/>
        <v>125</v>
      </c>
      <c r="L43" s="225">
        <f t="shared" si="15"/>
        <v>105.55555555555556</v>
      </c>
      <c r="M43" s="119">
        <f t="shared" si="16"/>
        <v>34.883720930232556</v>
      </c>
      <c r="N43" s="120">
        <f t="shared" si="17"/>
        <v>38.775510204081634</v>
      </c>
      <c r="O43" s="226">
        <f t="shared" si="18"/>
        <v>27.906976744186046</v>
      </c>
      <c r="P43" s="225">
        <f t="shared" si="10"/>
        <v>36.734693877551024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54</v>
      </c>
      <c r="B44" s="97">
        <v>12</v>
      </c>
      <c r="C44" s="6">
        <v>19</v>
      </c>
      <c r="D44" s="154">
        <f t="shared" si="11"/>
        <v>3.8243226923231753E-2</v>
      </c>
      <c r="E44" s="99">
        <v>20</v>
      </c>
      <c r="F44" s="6">
        <v>51</v>
      </c>
      <c r="G44" s="118">
        <f t="shared" si="12"/>
        <v>0.12534716248433161</v>
      </c>
      <c r="H44" s="97">
        <v>74</v>
      </c>
      <c r="I44" s="6">
        <v>263</v>
      </c>
      <c r="J44" s="177">
        <f t="shared" si="13"/>
        <v>0.51527203620618722</v>
      </c>
      <c r="K44" s="221">
        <f t="shared" si="14"/>
        <v>60</v>
      </c>
      <c r="L44" s="225">
        <f t="shared" si="15"/>
        <v>37.254901960784316</v>
      </c>
      <c r="M44" s="119">
        <f t="shared" si="16"/>
        <v>16.216216216216218</v>
      </c>
      <c r="N44" s="120">
        <f t="shared" si="17"/>
        <v>7.2243346007604554</v>
      </c>
      <c r="O44" s="226">
        <f t="shared" si="18"/>
        <v>27.027027027027028</v>
      </c>
      <c r="P44" s="225">
        <f t="shared" si="10"/>
        <v>19.391634980988592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84</v>
      </c>
      <c r="B45" s="97">
        <v>3</v>
      </c>
      <c r="C45" s="6">
        <v>15</v>
      </c>
      <c r="D45" s="154">
        <f t="shared" si="11"/>
        <v>3.0192021255182964E-2</v>
      </c>
      <c r="E45" s="99">
        <v>6</v>
      </c>
      <c r="F45" s="6">
        <v>19</v>
      </c>
      <c r="G45" s="118">
        <f t="shared" si="12"/>
        <v>4.6697962494162755E-2</v>
      </c>
      <c r="H45" s="97">
        <v>4</v>
      </c>
      <c r="I45" s="6">
        <v>14</v>
      </c>
      <c r="J45" s="177">
        <f t="shared" si="13"/>
        <v>2.7428929683979548E-2</v>
      </c>
      <c r="K45" s="221">
        <f t="shared" si="14"/>
        <v>50</v>
      </c>
      <c r="L45" s="225">
        <f t="shared" si="15"/>
        <v>78.94736842105263</v>
      </c>
      <c r="M45" s="119">
        <f t="shared" si="16"/>
        <v>75</v>
      </c>
      <c r="N45" s="120">
        <f t="shared" si="17"/>
        <v>107.14285714285714</v>
      </c>
      <c r="O45" s="226">
        <f t="shared" si="18"/>
        <v>150</v>
      </c>
      <c r="P45" s="225">
        <f t="shared" si="10"/>
        <v>135.71428571428572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96</v>
      </c>
      <c r="B46" s="97">
        <v>4</v>
      </c>
      <c r="C46" s="6">
        <v>13</v>
      </c>
      <c r="D46" s="154">
        <f t="shared" si="11"/>
        <v>2.616641842115857E-2</v>
      </c>
      <c r="E46" s="99">
        <v>5</v>
      </c>
      <c r="F46" s="6">
        <v>12</v>
      </c>
      <c r="G46" s="118">
        <f t="shared" si="12"/>
        <v>2.9493449996313318E-2</v>
      </c>
      <c r="H46" s="97">
        <v>5</v>
      </c>
      <c r="I46" s="6">
        <v>12</v>
      </c>
      <c r="J46" s="177">
        <f t="shared" si="13"/>
        <v>2.3510511157696756E-2</v>
      </c>
      <c r="K46" s="221">
        <f t="shared" si="14"/>
        <v>80</v>
      </c>
      <c r="L46" s="225">
        <f t="shared" si="15"/>
        <v>108.33333333333333</v>
      </c>
      <c r="M46" s="119">
        <f t="shared" si="16"/>
        <v>80</v>
      </c>
      <c r="N46" s="120">
        <f t="shared" si="17"/>
        <v>108.33333333333333</v>
      </c>
      <c r="O46" s="226">
        <f t="shared" si="18"/>
        <v>100</v>
      </c>
      <c r="P46" s="225">
        <f t="shared" si="10"/>
        <v>100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23</v>
      </c>
      <c r="B47" s="97">
        <v>4</v>
      </c>
      <c r="C47" s="6">
        <v>11</v>
      </c>
      <c r="D47" s="154">
        <f t="shared" si="11"/>
        <v>2.2140815587134176E-2</v>
      </c>
      <c r="E47" s="99">
        <v>15</v>
      </c>
      <c r="F47" s="6">
        <v>76</v>
      </c>
      <c r="G47" s="118">
        <f t="shared" si="12"/>
        <v>0.18679184997665102</v>
      </c>
      <c r="H47" s="97">
        <v>6</v>
      </c>
      <c r="I47" s="6">
        <v>10</v>
      </c>
      <c r="J47" s="177">
        <f t="shared" si="13"/>
        <v>1.9592092631413961E-2</v>
      </c>
      <c r="K47" s="221">
        <f t="shared" si="14"/>
        <v>26.666666666666668</v>
      </c>
      <c r="L47" s="225">
        <f t="shared" si="15"/>
        <v>14.473684210526317</v>
      </c>
      <c r="M47" s="119">
        <f t="shared" si="16"/>
        <v>66.666666666666657</v>
      </c>
      <c r="N47" s="120">
        <f t="shared" si="17"/>
        <v>110.00000000000001</v>
      </c>
      <c r="O47" s="226">
        <f t="shared" si="18"/>
        <v>250</v>
      </c>
      <c r="P47" s="225">
        <f t="shared" si="10"/>
        <v>760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21</v>
      </c>
      <c r="B48" s="97">
        <v>5</v>
      </c>
      <c r="C48" s="6">
        <v>10</v>
      </c>
      <c r="D48" s="154">
        <f t="shared" si="11"/>
        <v>2.0128014170121975E-2</v>
      </c>
      <c r="E48" s="99">
        <v>0</v>
      </c>
      <c r="F48" s="6">
        <v>0</v>
      </c>
      <c r="G48" s="118">
        <f t="shared" si="12"/>
        <v>0</v>
      </c>
      <c r="H48" s="97">
        <v>4</v>
      </c>
      <c r="I48" s="6">
        <v>4</v>
      </c>
      <c r="J48" s="177">
        <f t="shared" si="13"/>
        <v>7.8368370525655848E-3</v>
      </c>
      <c r="K48" s="221" t="str">
        <f t="shared" si="14"/>
        <v xml:space="preserve"> </v>
      </c>
      <c r="L48" s="225" t="str">
        <f t="shared" si="15"/>
        <v xml:space="preserve"> </v>
      </c>
      <c r="M48" s="119">
        <f t="shared" si="16"/>
        <v>125</v>
      </c>
      <c r="N48" s="120">
        <f t="shared" si="17"/>
        <v>250</v>
      </c>
      <c r="O48" s="226" t="str">
        <f t="shared" si="18"/>
        <v xml:space="preserve"> </v>
      </c>
      <c r="P48" s="225" t="str">
        <f t="shared" si="10"/>
        <v xml:space="preserve"> 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66</v>
      </c>
      <c r="B49" s="97">
        <v>5</v>
      </c>
      <c r="C49" s="6">
        <v>10</v>
      </c>
      <c r="D49" s="154">
        <f t="shared" si="11"/>
        <v>2.0128014170121975E-2</v>
      </c>
      <c r="E49" s="99">
        <v>1</v>
      </c>
      <c r="F49" s="6">
        <v>8</v>
      </c>
      <c r="G49" s="118">
        <f t="shared" si="12"/>
        <v>1.9662299997542213E-2</v>
      </c>
      <c r="H49" s="97">
        <v>1</v>
      </c>
      <c r="I49" s="6">
        <v>2</v>
      </c>
      <c r="J49" s="177">
        <f t="shared" si="13"/>
        <v>3.9184185262827924E-3</v>
      </c>
      <c r="K49" s="221">
        <f t="shared" si="14"/>
        <v>500</v>
      </c>
      <c r="L49" s="225">
        <f t="shared" si="15"/>
        <v>125</v>
      </c>
      <c r="M49" s="119">
        <f t="shared" si="16"/>
        <v>500</v>
      </c>
      <c r="N49" s="120">
        <f t="shared" si="17"/>
        <v>500</v>
      </c>
      <c r="O49" s="226">
        <f t="shared" si="18"/>
        <v>100</v>
      </c>
      <c r="P49" s="225">
        <f t="shared" si="10"/>
        <v>400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56</v>
      </c>
      <c r="B50" s="97">
        <v>5</v>
      </c>
      <c r="C50" s="6">
        <v>10</v>
      </c>
      <c r="D50" s="154">
        <f t="shared" si="11"/>
        <v>2.0128014170121975E-2</v>
      </c>
      <c r="E50" s="99">
        <v>1</v>
      </c>
      <c r="F50" s="6">
        <v>1</v>
      </c>
      <c r="G50" s="118">
        <f t="shared" si="12"/>
        <v>2.4577874996927766E-3</v>
      </c>
      <c r="H50" s="97">
        <v>0</v>
      </c>
      <c r="I50" s="6">
        <v>0</v>
      </c>
      <c r="J50" s="177">
        <f t="shared" si="13"/>
        <v>0</v>
      </c>
      <c r="K50" s="221">
        <f t="shared" si="14"/>
        <v>500</v>
      </c>
      <c r="L50" s="225">
        <f t="shared" si="15"/>
        <v>1000</v>
      </c>
      <c r="M50" s="119" t="str">
        <f t="shared" si="16"/>
        <v xml:space="preserve"> </v>
      </c>
      <c r="N50" s="120" t="str">
        <f t="shared" si="17"/>
        <v xml:space="preserve"> </v>
      </c>
      <c r="O50" s="226" t="str">
        <f t="shared" si="18"/>
        <v xml:space="preserve"> </v>
      </c>
      <c r="P50" s="225" t="str">
        <f t="shared" si="10"/>
        <v xml:space="preserve"> 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75</v>
      </c>
      <c r="B51" s="97">
        <v>5</v>
      </c>
      <c r="C51" s="6">
        <v>10</v>
      </c>
      <c r="D51" s="154">
        <f t="shared" si="11"/>
        <v>2.0128014170121975E-2</v>
      </c>
      <c r="E51" s="99">
        <v>0</v>
      </c>
      <c r="F51" s="6">
        <v>0</v>
      </c>
      <c r="G51" s="118">
        <f t="shared" si="12"/>
        <v>0</v>
      </c>
      <c r="H51" s="97">
        <v>1</v>
      </c>
      <c r="I51" s="6">
        <v>2</v>
      </c>
      <c r="J51" s="177">
        <f t="shared" si="13"/>
        <v>3.9184185262827924E-3</v>
      </c>
      <c r="K51" s="221" t="str">
        <f t="shared" si="14"/>
        <v xml:space="preserve"> </v>
      </c>
      <c r="L51" s="225" t="str">
        <f t="shared" si="15"/>
        <v xml:space="preserve"> </v>
      </c>
      <c r="M51" s="119">
        <f t="shared" si="16"/>
        <v>500</v>
      </c>
      <c r="N51" s="120">
        <f t="shared" si="17"/>
        <v>500</v>
      </c>
      <c r="O51" s="226" t="str">
        <f t="shared" si="18"/>
        <v xml:space="preserve"> </v>
      </c>
      <c r="P51" s="225" t="str">
        <f t="shared" si="10"/>
        <v xml:space="preserve"> 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94</v>
      </c>
      <c r="B52" s="97">
        <v>5</v>
      </c>
      <c r="C52" s="6">
        <v>10</v>
      </c>
      <c r="D52" s="154">
        <f t="shared" si="11"/>
        <v>2.0128014170121975E-2</v>
      </c>
      <c r="E52" s="99">
        <v>3</v>
      </c>
      <c r="F52" s="6">
        <v>13</v>
      </c>
      <c r="G52" s="118">
        <f t="shared" si="12"/>
        <v>3.1951237496006098E-2</v>
      </c>
      <c r="H52" s="97">
        <v>2</v>
      </c>
      <c r="I52" s="6">
        <v>6</v>
      </c>
      <c r="J52" s="177">
        <f t="shared" si="13"/>
        <v>1.1755255578848378E-2</v>
      </c>
      <c r="K52" s="221">
        <f t="shared" si="14"/>
        <v>166.66666666666669</v>
      </c>
      <c r="L52" s="225">
        <f t="shared" si="15"/>
        <v>76.923076923076934</v>
      </c>
      <c r="M52" s="119">
        <f t="shared" si="16"/>
        <v>250</v>
      </c>
      <c r="N52" s="120">
        <f t="shared" si="17"/>
        <v>166.66666666666669</v>
      </c>
      <c r="O52" s="226">
        <f t="shared" si="18"/>
        <v>150</v>
      </c>
      <c r="P52" s="225">
        <f t="shared" si="10"/>
        <v>216.66666666666666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38</v>
      </c>
      <c r="B53" s="97">
        <v>1</v>
      </c>
      <c r="C53" s="6">
        <v>7</v>
      </c>
      <c r="D53" s="154">
        <f t="shared" si="11"/>
        <v>1.4089609919085384E-2</v>
      </c>
      <c r="E53" s="99">
        <v>5</v>
      </c>
      <c r="F53" s="6">
        <v>18</v>
      </c>
      <c r="G53" s="118">
        <f t="shared" si="12"/>
        <v>4.4240174994469979E-2</v>
      </c>
      <c r="H53" s="97">
        <v>0</v>
      </c>
      <c r="I53" s="6">
        <v>0</v>
      </c>
      <c r="J53" s="177">
        <f t="shared" si="13"/>
        <v>0</v>
      </c>
      <c r="K53" s="221">
        <f t="shared" si="14"/>
        <v>20</v>
      </c>
      <c r="L53" s="225">
        <f t="shared" si="15"/>
        <v>38.888888888888893</v>
      </c>
      <c r="M53" s="119" t="str">
        <f t="shared" si="16"/>
        <v xml:space="preserve"> </v>
      </c>
      <c r="N53" s="120" t="str">
        <f t="shared" si="17"/>
        <v xml:space="preserve"> </v>
      </c>
      <c r="O53" s="226" t="str">
        <f t="shared" si="18"/>
        <v xml:space="preserve"> </v>
      </c>
      <c r="P53" s="225" t="str">
        <f t="shared" si="10"/>
        <v xml:space="preserve"> 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60</v>
      </c>
      <c r="B54" s="97">
        <v>3</v>
      </c>
      <c r="C54" s="6">
        <v>5</v>
      </c>
      <c r="D54" s="154">
        <f t="shared" si="11"/>
        <v>1.0064007085060988E-2</v>
      </c>
      <c r="E54" s="99">
        <v>2</v>
      </c>
      <c r="F54" s="6">
        <v>7</v>
      </c>
      <c r="G54" s="118">
        <f t="shared" si="12"/>
        <v>1.7204512497849437E-2</v>
      </c>
      <c r="H54" s="97">
        <v>12</v>
      </c>
      <c r="I54" s="6">
        <v>35</v>
      </c>
      <c r="J54" s="177">
        <f t="shared" si="13"/>
        <v>6.8572324209948868E-2</v>
      </c>
      <c r="K54" s="221">
        <f t="shared" si="14"/>
        <v>150</v>
      </c>
      <c r="L54" s="225">
        <f t="shared" si="15"/>
        <v>71.428571428571431</v>
      </c>
      <c r="M54" s="119">
        <f t="shared" si="16"/>
        <v>25</v>
      </c>
      <c r="N54" s="120">
        <f t="shared" si="17"/>
        <v>14.285714285714285</v>
      </c>
      <c r="O54" s="226">
        <f t="shared" si="18"/>
        <v>16.666666666666664</v>
      </c>
      <c r="P54" s="225">
        <f t="shared" si="10"/>
        <v>20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35</v>
      </c>
      <c r="B55" s="97">
        <v>3</v>
      </c>
      <c r="C55" s="6">
        <v>4</v>
      </c>
      <c r="D55" s="154">
        <f t="shared" si="11"/>
        <v>8.0512056680487904E-3</v>
      </c>
      <c r="E55" s="99">
        <v>3</v>
      </c>
      <c r="F55" s="6">
        <v>17</v>
      </c>
      <c r="G55" s="118">
        <f t="shared" si="12"/>
        <v>4.1782387494777203E-2</v>
      </c>
      <c r="H55" s="97">
        <v>13</v>
      </c>
      <c r="I55" s="6">
        <v>72</v>
      </c>
      <c r="J55" s="177">
        <f t="shared" si="13"/>
        <v>0.14106306694618051</v>
      </c>
      <c r="K55" s="221">
        <f t="shared" si="14"/>
        <v>100</v>
      </c>
      <c r="L55" s="225">
        <f t="shared" si="15"/>
        <v>23.52941176470588</v>
      </c>
      <c r="M55" s="119">
        <f t="shared" si="16"/>
        <v>23.076923076923077</v>
      </c>
      <c r="N55" s="120">
        <f t="shared" si="17"/>
        <v>5.5555555555555554</v>
      </c>
      <c r="O55" s="226">
        <f t="shared" si="18"/>
        <v>23.076923076923077</v>
      </c>
      <c r="P55" s="225">
        <f t="shared" si="10"/>
        <v>23.611111111111111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91</v>
      </c>
      <c r="B56" s="97">
        <v>2</v>
      </c>
      <c r="C56" s="6">
        <v>4</v>
      </c>
      <c r="D56" s="154">
        <f t="shared" si="11"/>
        <v>8.0512056680487904E-3</v>
      </c>
      <c r="E56" s="99">
        <v>8</v>
      </c>
      <c r="F56" s="6">
        <v>25</v>
      </c>
      <c r="G56" s="118">
        <f t="shared" si="12"/>
        <v>6.1444687492319419E-2</v>
      </c>
      <c r="H56" s="97">
        <v>15</v>
      </c>
      <c r="I56" s="6">
        <v>51</v>
      </c>
      <c r="J56" s="177">
        <f t="shared" si="13"/>
        <v>9.99196724202112E-2</v>
      </c>
      <c r="K56" s="221">
        <f t="shared" si="14"/>
        <v>25</v>
      </c>
      <c r="L56" s="225">
        <f t="shared" si="15"/>
        <v>16</v>
      </c>
      <c r="M56" s="119">
        <f t="shared" si="16"/>
        <v>13.333333333333334</v>
      </c>
      <c r="N56" s="120">
        <f t="shared" si="17"/>
        <v>7.8431372549019605</v>
      </c>
      <c r="O56" s="226">
        <f t="shared" si="18"/>
        <v>53.333333333333336</v>
      </c>
      <c r="P56" s="225">
        <f t="shared" si="10"/>
        <v>49.019607843137251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62</v>
      </c>
      <c r="B57" s="97">
        <v>1</v>
      </c>
      <c r="C57" s="6">
        <v>4</v>
      </c>
      <c r="D57" s="154">
        <f t="shared" si="11"/>
        <v>8.0512056680487904E-3</v>
      </c>
      <c r="E57" s="99">
        <v>0</v>
      </c>
      <c r="F57" s="6">
        <v>0</v>
      </c>
      <c r="G57" s="118">
        <f t="shared" si="12"/>
        <v>0</v>
      </c>
      <c r="H57" s="97">
        <v>1</v>
      </c>
      <c r="I57" s="6">
        <v>7</v>
      </c>
      <c r="J57" s="177">
        <f t="shared" si="13"/>
        <v>1.3714464841989774E-2</v>
      </c>
      <c r="K57" s="221" t="str">
        <f t="shared" si="14"/>
        <v xml:space="preserve"> </v>
      </c>
      <c r="L57" s="225" t="str">
        <f t="shared" si="15"/>
        <v xml:space="preserve"> </v>
      </c>
      <c r="M57" s="119">
        <f t="shared" si="16"/>
        <v>100</v>
      </c>
      <c r="N57" s="120">
        <f t="shared" si="17"/>
        <v>57.142857142857139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48</v>
      </c>
      <c r="B58" s="97">
        <v>2</v>
      </c>
      <c r="C58" s="6">
        <v>2</v>
      </c>
      <c r="D58" s="154">
        <f t="shared" si="11"/>
        <v>4.0256028340243952E-3</v>
      </c>
      <c r="E58" s="99">
        <v>5</v>
      </c>
      <c r="F58" s="6">
        <v>13</v>
      </c>
      <c r="G58" s="118">
        <f t="shared" si="12"/>
        <v>3.1951237496006098E-2</v>
      </c>
      <c r="H58" s="97">
        <v>8</v>
      </c>
      <c r="I58" s="6">
        <v>32</v>
      </c>
      <c r="J58" s="177">
        <f t="shared" si="13"/>
        <v>6.2694696420524679E-2</v>
      </c>
      <c r="K58" s="221">
        <f t="shared" si="14"/>
        <v>40</v>
      </c>
      <c r="L58" s="225">
        <f t="shared" si="15"/>
        <v>15.384615384615385</v>
      </c>
      <c r="M58" s="119">
        <f t="shared" si="16"/>
        <v>25</v>
      </c>
      <c r="N58" s="120">
        <f t="shared" si="17"/>
        <v>6.25</v>
      </c>
      <c r="O58" s="226">
        <f t="shared" si="18"/>
        <v>62.5</v>
      </c>
      <c r="P58" s="225">
        <f t="shared" si="10"/>
        <v>40.625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59</v>
      </c>
      <c r="B59" s="97">
        <v>0</v>
      </c>
      <c r="C59" s="6">
        <v>0</v>
      </c>
      <c r="D59" s="154">
        <f t="shared" si="11"/>
        <v>0</v>
      </c>
      <c r="E59" s="99">
        <v>0</v>
      </c>
      <c r="F59" s="6">
        <v>0</v>
      </c>
      <c r="G59" s="118">
        <f t="shared" si="12"/>
        <v>0</v>
      </c>
      <c r="H59" s="97">
        <v>1</v>
      </c>
      <c r="I59" s="6">
        <v>2</v>
      </c>
      <c r="J59" s="177">
        <f t="shared" si="13"/>
        <v>3.9184185262827924E-3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32</v>
      </c>
      <c r="B60" s="97">
        <v>0</v>
      </c>
      <c r="C60" s="6">
        <v>0</v>
      </c>
      <c r="D60" s="154">
        <f t="shared" si="11"/>
        <v>0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61</v>
      </c>
      <c r="B61" s="97">
        <v>0</v>
      </c>
      <c r="C61" s="6">
        <v>0</v>
      </c>
      <c r="D61" s="154">
        <f t="shared" si="11"/>
        <v>0</v>
      </c>
      <c r="E61" s="99">
        <v>2</v>
      </c>
      <c r="F61" s="6">
        <v>6</v>
      </c>
      <c r="G61" s="118">
        <f t="shared" si="12"/>
        <v>1.4746724998156659E-2</v>
      </c>
      <c r="H61" s="97">
        <v>0</v>
      </c>
      <c r="I61" s="6">
        <v>0</v>
      </c>
      <c r="J61" s="177">
        <f t="shared" si="13"/>
        <v>0</v>
      </c>
      <c r="K61" s="221" t="str">
        <f t="shared" si="14"/>
        <v xml:space="preserve"> </v>
      </c>
      <c r="L61" s="225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37</v>
      </c>
      <c r="B62" s="97">
        <v>0</v>
      </c>
      <c r="C62" s="6">
        <v>0</v>
      </c>
      <c r="D62" s="154">
        <f t="shared" si="11"/>
        <v>0</v>
      </c>
      <c r="E62" s="99">
        <v>3</v>
      </c>
      <c r="F62" s="6">
        <v>11</v>
      </c>
      <c r="G62" s="118">
        <f t="shared" si="12"/>
        <v>2.7035662496620545E-2</v>
      </c>
      <c r="H62" s="97">
        <v>1</v>
      </c>
      <c r="I62" s="6">
        <v>3</v>
      </c>
      <c r="J62" s="177">
        <f t="shared" si="13"/>
        <v>5.8776277894241891E-3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>
        <f t="shared" si="18"/>
        <v>300</v>
      </c>
      <c r="P62" s="225">
        <f t="shared" si="10"/>
        <v>366.66666666666663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85</v>
      </c>
      <c r="B63" s="97">
        <v>0</v>
      </c>
      <c r="C63" s="6">
        <v>0</v>
      </c>
      <c r="D63" s="154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0</v>
      </c>
      <c r="I63" s="6">
        <v>0</v>
      </c>
      <c r="J63" s="177">
        <f t="shared" si="13"/>
        <v>0</v>
      </c>
      <c r="K63" s="221" t="str">
        <f t="shared" si="14"/>
        <v xml:space="preserve"> </v>
      </c>
      <c r="L63" s="225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64</v>
      </c>
      <c r="B64" s="97">
        <v>0</v>
      </c>
      <c r="C64" s="6">
        <v>0</v>
      </c>
      <c r="D64" s="154">
        <f t="shared" si="11"/>
        <v>0</v>
      </c>
      <c r="E64" s="99">
        <v>1</v>
      </c>
      <c r="F64" s="6">
        <v>4</v>
      </c>
      <c r="G64" s="118">
        <f t="shared" si="12"/>
        <v>9.8311499987711066E-3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39</v>
      </c>
      <c r="B65" s="97">
        <v>0</v>
      </c>
      <c r="C65" s="6">
        <v>0</v>
      </c>
      <c r="D65" s="154">
        <f t="shared" si="11"/>
        <v>0</v>
      </c>
      <c r="E65" s="99">
        <v>1</v>
      </c>
      <c r="F65" s="6">
        <v>1</v>
      </c>
      <c r="G65" s="118">
        <f t="shared" si="12"/>
        <v>2.4577874996927766E-3</v>
      </c>
      <c r="H65" s="97">
        <v>0</v>
      </c>
      <c r="I65" s="6">
        <v>0</v>
      </c>
      <c r="J65" s="177">
        <f t="shared" si="13"/>
        <v>0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67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68</v>
      </c>
      <c r="B67" s="97">
        <v>0</v>
      </c>
      <c r="C67" s="6">
        <v>0</v>
      </c>
      <c r="D67" s="154">
        <f t="shared" si="11"/>
        <v>0</v>
      </c>
      <c r="E67" s="99">
        <v>0</v>
      </c>
      <c r="F67" s="6">
        <v>0</v>
      </c>
      <c r="G67" s="118">
        <f t="shared" si="12"/>
        <v>0</v>
      </c>
      <c r="H67" s="97">
        <v>0</v>
      </c>
      <c r="I67" s="6">
        <v>0</v>
      </c>
      <c r="J67" s="177">
        <f t="shared" si="13"/>
        <v>0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 t="str">
        <f t="shared" si="18"/>
        <v xml:space="preserve"> </v>
      </c>
      <c r="P67" s="225" t="str">
        <f t="shared" si="10"/>
        <v xml:space="preserve"> 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69</v>
      </c>
      <c r="B68" s="97">
        <v>0</v>
      </c>
      <c r="C68" s="6">
        <v>0</v>
      </c>
      <c r="D68" s="154">
        <f t="shared" si="11"/>
        <v>0</v>
      </c>
      <c r="E68" s="99">
        <v>2</v>
      </c>
      <c r="F68" s="6">
        <v>2</v>
      </c>
      <c r="G68" s="118">
        <f t="shared" si="12"/>
        <v>4.9155749993855533E-3</v>
      </c>
      <c r="H68" s="97">
        <v>0</v>
      </c>
      <c r="I68" s="6">
        <v>0</v>
      </c>
      <c r="J68" s="177">
        <f t="shared" si="13"/>
        <v>0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71</v>
      </c>
      <c r="B69" s="97">
        <v>0</v>
      </c>
      <c r="C69" s="6">
        <v>0</v>
      </c>
      <c r="D69" s="154">
        <f t="shared" si="11"/>
        <v>0</v>
      </c>
      <c r="E69" s="99">
        <v>0</v>
      </c>
      <c r="F69" s="6">
        <v>0</v>
      </c>
      <c r="G69" s="118">
        <f t="shared" si="12"/>
        <v>0</v>
      </c>
      <c r="H69" s="97">
        <v>0</v>
      </c>
      <c r="I69" s="6">
        <v>0</v>
      </c>
      <c r="J69" s="177">
        <f t="shared" si="13"/>
        <v>0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 t="str">
        <f t="shared" si="18"/>
        <v xml:space="preserve"> </v>
      </c>
      <c r="P69" s="225" t="str">
        <f t="shared" si="10"/>
        <v xml:space="preserve"> 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42</v>
      </c>
      <c r="B70" s="97">
        <v>0</v>
      </c>
      <c r="C70" s="6">
        <v>0</v>
      </c>
      <c r="D70" s="154">
        <f t="shared" ref="D70:D80" si="19">IF($C$83&lt;&gt;0,C70/$C$83*100,0)</f>
        <v>0</v>
      </c>
      <c r="E70" s="99">
        <v>2</v>
      </c>
      <c r="F70" s="6">
        <v>8</v>
      </c>
      <c r="G70" s="118">
        <f t="shared" ref="G70:G78" si="20">IF($F$83&lt;&gt;0,F70/$F$83*100,0)</f>
        <v>1.9662299997542213E-2</v>
      </c>
      <c r="H70" s="97">
        <v>0</v>
      </c>
      <c r="I70" s="6">
        <v>0</v>
      </c>
      <c r="J70" s="177">
        <f t="shared" ref="J70:J78" si="21">IF($I$83&lt;&gt;0,I70/$I$83*100,0)</f>
        <v>0</v>
      </c>
      <c r="K70" s="221" t="str">
        <f t="shared" ref="K70:K80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 t="str">
        <f t="shared" si="18"/>
        <v xml:space="preserve"> </v>
      </c>
      <c r="P70" s="225" t="str">
        <f t="shared" si="10"/>
        <v xml:space="preserve"> 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86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O80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46</v>
      </c>
      <c r="B72" s="97">
        <v>0</v>
      </c>
      <c r="C72" s="6">
        <v>0</v>
      </c>
      <c r="D72" s="154">
        <f t="shared" si="19"/>
        <v>0</v>
      </c>
      <c r="E72" s="99">
        <v>3</v>
      </c>
      <c r="F72" s="6">
        <v>3</v>
      </c>
      <c r="G72" s="118">
        <f t="shared" si="20"/>
        <v>7.3733624990783295E-3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57</v>
      </c>
      <c r="B73" s="97">
        <v>0</v>
      </c>
      <c r="C73" s="6">
        <v>0</v>
      </c>
      <c r="D73" s="154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0</v>
      </c>
      <c r="I73" s="6">
        <v>0</v>
      </c>
      <c r="J73" s="177">
        <f t="shared" si="21"/>
        <v>0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 t="str">
        <f t="shared" si="26"/>
        <v xml:space="preserve"> </v>
      </c>
      <c r="P73" s="225" t="str">
        <f t="shared" si="27"/>
        <v xml:space="preserve"> 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72</v>
      </c>
      <c r="B74" s="97">
        <v>0</v>
      </c>
      <c r="C74" s="6">
        <v>0</v>
      </c>
      <c r="D74" s="154">
        <f t="shared" si="19"/>
        <v>0</v>
      </c>
      <c r="E74" s="99">
        <v>0</v>
      </c>
      <c r="F74" s="6">
        <v>0</v>
      </c>
      <c r="G74" s="118">
        <f t="shared" si="20"/>
        <v>0</v>
      </c>
      <c r="H74" s="97">
        <v>0</v>
      </c>
      <c r="I74" s="6">
        <v>0</v>
      </c>
      <c r="J74" s="177">
        <f t="shared" si="21"/>
        <v>0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 t="str">
        <f t="shared" si="26"/>
        <v xml:space="preserve"> </v>
      </c>
      <c r="P74" s="225" t="str">
        <f t="shared" si="27"/>
        <v xml:space="preserve"> 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92</v>
      </c>
      <c r="B75" s="97">
        <v>0</v>
      </c>
      <c r="C75" s="6">
        <v>0</v>
      </c>
      <c r="D75" s="154">
        <f t="shared" si="19"/>
        <v>0</v>
      </c>
      <c r="E75" s="99">
        <v>2</v>
      </c>
      <c r="F75" s="6">
        <v>10</v>
      </c>
      <c r="G75" s="118">
        <f t="shared" si="20"/>
        <v>2.4577874996927766E-2</v>
      </c>
      <c r="H75" s="97">
        <v>0</v>
      </c>
      <c r="I75" s="6">
        <v>0</v>
      </c>
      <c r="J75" s="177">
        <f t="shared" si="21"/>
        <v>0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97</v>
      </c>
      <c r="B76" s="97">
        <v>0</v>
      </c>
      <c r="C76" s="6">
        <v>0</v>
      </c>
      <c r="D76" s="154">
        <f t="shared" si="19"/>
        <v>0</v>
      </c>
      <c r="E76" s="99">
        <v>2</v>
      </c>
      <c r="F76" s="6">
        <v>2</v>
      </c>
      <c r="G76" s="118">
        <f t="shared" si="20"/>
        <v>4.9155749993855533E-3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73</v>
      </c>
      <c r="B77" s="97">
        <v>0</v>
      </c>
      <c r="C77" s="6">
        <v>0</v>
      </c>
      <c r="D77" s="154">
        <f t="shared" si="19"/>
        <v>0</v>
      </c>
      <c r="E77" s="99">
        <v>1</v>
      </c>
      <c r="F77" s="6">
        <v>3</v>
      </c>
      <c r="G77" s="118">
        <f t="shared" si="20"/>
        <v>7.3733624990783295E-3</v>
      </c>
      <c r="H77" s="97">
        <v>1</v>
      </c>
      <c r="I77" s="6">
        <v>4</v>
      </c>
      <c r="J77" s="177">
        <f t="shared" si="21"/>
        <v>7.8368370525655848E-3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>
        <f t="shared" si="26"/>
        <v>100</v>
      </c>
      <c r="P77" s="225">
        <f t="shared" si="27"/>
        <v>75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88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93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95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2</v>
      </c>
      <c r="I80" s="162">
        <v>12</v>
      </c>
      <c r="J80" s="169">
        <f t="shared" si="29"/>
        <v>2.3510511157696756E-2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76</v>
      </c>
      <c r="B81" s="168">
        <f>SUM(B6:B80)-B8</f>
        <v>9928</v>
      </c>
      <c r="C81" s="163">
        <f>SUM(C6:C80)-C8</f>
        <v>43041</v>
      </c>
      <c r="D81" s="193">
        <f t="shared" ref="D81:D82" si="30">IF($C$83&lt;&gt;0,C81/$C$83*100,0)</f>
        <v>86.632985789621998</v>
      </c>
      <c r="E81" s="174">
        <f>SUM(E6:E80)-E8</f>
        <v>8252</v>
      </c>
      <c r="F81" s="163">
        <f>SUM(F6:F80)-F8</f>
        <v>34861</v>
      </c>
      <c r="G81" s="194">
        <f>IF($F$83&lt;&gt;0,F81/$F$83*100,0)</f>
        <v>85.680930026789881</v>
      </c>
      <c r="H81" s="168">
        <f>SUM(H6:H80)-H8</f>
        <v>9811</v>
      </c>
      <c r="I81" s="163">
        <f>SUM(I6:I80)-I8</f>
        <v>41370</v>
      </c>
      <c r="J81" s="195">
        <f>IF($I$83&lt;&gt;0,I81/$I$83*100,0)</f>
        <v>81.052487216159562</v>
      </c>
      <c r="K81" s="179">
        <f t="shared" ref="K81:L83" si="31">IF(OR(B81&lt;&gt;0)*(E81&lt;&gt;0),B81/E81*100," ")</f>
        <v>120.31022782355794</v>
      </c>
      <c r="L81" s="164">
        <f t="shared" si="31"/>
        <v>123.46461662029202</v>
      </c>
      <c r="M81" s="178">
        <f t="shared" ref="M81:N83" si="32">IF(OR(B81&lt;&gt;0)*(H81&lt;&gt;0),B81/H81*100," ")</f>
        <v>101.1925389868515</v>
      </c>
      <c r="N81" s="180">
        <f t="shared" si="32"/>
        <v>104.03915881073243</v>
      </c>
      <c r="O81" s="179">
        <f t="shared" ref="O81:P83" si="33">IF(OR(E81&lt;&gt;0)*(H81&lt;&gt;0),E81/H81*100," ")</f>
        <v>84.109672816226691</v>
      </c>
      <c r="P81" s="164">
        <f t="shared" si="33"/>
        <v>84.266376601401987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77</v>
      </c>
      <c r="B82" s="196">
        <f>B8</f>
        <v>1948</v>
      </c>
      <c r="C82" s="197">
        <f>C8</f>
        <v>6641</v>
      </c>
      <c r="D82" s="198">
        <f t="shared" si="30"/>
        <v>13.367014210378002</v>
      </c>
      <c r="E82" s="175">
        <f>E8</f>
        <v>1690</v>
      </c>
      <c r="F82" s="137">
        <f>F8</f>
        <v>5826</v>
      </c>
      <c r="G82" s="199">
        <f>IF($F$83&lt;&gt;0,F82/$F$83*100,0)</f>
        <v>14.319069973210116</v>
      </c>
      <c r="H82" s="196">
        <f>H8</f>
        <v>2233</v>
      </c>
      <c r="I82" s="197">
        <f>I8</f>
        <v>9671</v>
      </c>
      <c r="J82" s="200">
        <f>IF($I$83&lt;&gt;0,I82/$I$83*100,0)</f>
        <v>18.947512783840441</v>
      </c>
      <c r="K82" s="121">
        <f t="shared" si="31"/>
        <v>115.26627218934911</v>
      </c>
      <c r="L82" s="122">
        <f t="shared" si="31"/>
        <v>113.98901476141434</v>
      </c>
      <c r="M82" s="123">
        <f t="shared" si="32"/>
        <v>87.236901030004475</v>
      </c>
      <c r="N82" s="145">
        <f t="shared" si="32"/>
        <v>68.669217247440812</v>
      </c>
      <c r="O82" s="121">
        <f t="shared" si="33"/>
        <v>75.682937751903268</v>
      </c>
      <c r="P82" s="122">
        <f t="shared" si="33"/>
        <v>60.241960500465311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78</v>
      </c>
      <c r="B83" s="183">
        <f>B81+B82</f>
        <v>11876</v>
      </c>
      <c r="C83" s="184">
        <f>C81+C82</f>
        <v>49682</v>
      </c>
      <c r="D83" s="185">
        <f>D81+D82</f>
        <v>100</v>
      </c>
      <c r="E83" s="186">
        <f>SUM(E81:E82)</f>
        <v>9942</v>
      </c>
      <c r="F83" s="184">
        <f>SUM(F81:F82)</f>
        <v>40687</v>
      </c>
      <c r="G83" s="187">
        <f>G81+G82</f>
        <v>100</v>
      </c>
      <c r="H83" s="183">
        <f>SUM(H81:H82)</f>
        <v>12044</v>
      </c>
      <c r="I83" s="184">
        <f>SUM(I81:I82)</f>
        <v>51041</v>
      </c>
      <c r="J83" s="185">
        <f>J81+J82</f>
        <v>100</v>
      </c>
      <c r="K83" s="189">
        <f t="shared" si="31"/>
        <v>119.45282639307986</v>
      </c>
      <c r="L83" s="190">
        <f t="shared" si="31"/>
        <v>122.10779855973652</v>
      </c>
      <c r="M83" s="191">
        <f t="shared" si="32"/>
        <v>98.605114579873799</v>
      </c>
      <c r="N83" s="188">
        <f t="shared" si="32"/>
        <v>97.337434611390833</v>
      </c>
      <c r="O83" s="189">
        <f t="shared" si="33"/>
        <v>82.54732646961142</v>
      </c>
      <c r="P83" s="190">
        <f t="shared" si="33"/>
        <v>79.714347289433988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34D70-8565-4025-ADB0-231A7A6942B8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22be194-551f-45fb-b3b7-e68d1d89e47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Daniel  Manzoni</cp:lastModifiedBy>
  <cp:lastPrinted>2021-02-09T12:54:05Z</cp:lastPrinted>
  <dcterms:created xsi:type="dcterms:W3CDTF">2017-12-29T23:50:53Z</dcterms:created>
  <dcterms:modified xsi:type="dcterms:W3CDTF">2023-06-06T07:44:54Z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